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M-AVD\3751 Ulykkesmodeller\Rapport\"/>
    </mc:Choice>
  </mc:AlternateContent>
  <bookViews>
    <workbookView xWindow="480" yWindow="255" windowWidth="24120" windowHeight="13995" activeTab="1"/>
  </bookViews>
  <sheets>
    <sheet name="Modellene og beregninger" sheetId="4" r:id="rId1"/>
    <sheet name="Resultater" sheetId="1" r:id="rId2"/>
  </sheets>
  <calcPr calcId="152511"/>
</workbook>
</file>

<file path=xl/calcChain.xml><?xml version="1.0" encoding="utf-8"?>
<calcChain xmlns="http://schemas.openxmlformats.org/spreadsheetml/2006/main">
  <c r="O9" i="1" l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X116" i="4" l="1"/>
  <c r="B39" i="1"/>
  <c r="Y89" i="4" l="1"/>
  <c r="AB89" i="4" s="1"/>
  <c r="AD89" i="4" l="1"/>
  <c r="AA89" i="4"/>
  <c r="AA97" i="4"/>
  <c r="AA109" i="4" s="1"/>
  <c r="AC89" i="4"/>
  <c r="Z89" i="4"/>
  <c r="S48" i="4"/>
  <c r="Y78" i="4" l="1"/>
  <c r="Y71" i="4"/>
  <c r="M78" i="1"/>
  <c r="Y73" i="4" s="1"/>
  <c r="M75" i="1"/>
  <c r="Y70" i="4" s="1"/>
  <c r="M74" i="1"/>
  <c r="Y69" i="4" s="1"/>
  <c r="M73" i="1"/>
  <c r="Y68" i="4" s="1"/>
  <c r="M72" i="1"/>
  <c r="Y67" i="4" s="1"/>
  <c r="M71" i="1"/>
  <c r="Y66" i="4" s="1"/>
  <c r="M70" i="1"/>
  <c r="Y65" i="4" s="1"/>
  <c r="M69" i="1"/>
  <c r="Y64" i="4" s="1"/>
  <c r="M68" i="1"/>
  <c r="Y63" i="4" s="1"/>
  <c r="M67" i="1"/>
  <c r="Y62" i="4" s="1"/>
  <c r="M66" i="1"/>
  <c r="Y61" i="4" s="1"/>
  <c r="M65" i="1"/>
  <c r="Y60" i="4" s="1"/>
  <c r="M64" i="1"/>
  <c r="Y59" i="4" s="1"/>
  <c r="M63" i="1"/>
  <c r="Y58" i="4" s="1"/>
  <c r="M62" i="1"/>
  <c r="Y57" i="4" s="1"/>
  <c r="M61" i="1"/>
  <c r="Y56" i="4" s="1"/>
  <c r="M60" i="1"/>
  <c r="Y55" i="4" s="1"/>
  <c r="M59" i="1"/>
  <c r="Y54" i="4" s="1"/>
  <c r="M58" i="1"/>
  <c r="Y53" i="4" s="1"/>
  <c r="M57" i="1"/>
  <c r="Y52" i="4" s="1"/>
  <c r="M56" i="1"/>
  <c r="Y51" i="4" s="1"/>
  <c r="M55" i="1"/>
  <c r="Y50" i="4" s="1"/>
  <c r="L54" i="1"/>
  <c r="L53" i="1"/>
  <c r="M50" i="1"/>
  <c r="Y45" i="4" s="1"/>
  <c r="M49" i="1"/>
  <c r="Y44" i="4" s="1"/>
  <c r="M48" i="1"/>
  <c r="Y43" i="4" s="1"/>
  <c r="M47" i="1"/>
  <c r="Y42" i="4" s="1"/>
  <c r="M46" i="1"/>
  <c r="Y41" i="4" s="1"/>
  <c r="M45" i="1"/>
  <c r="Y40" i="4" s="1"/>
  <c r="M43" i="1"/>
  <c r="Y38" i="4" s="1"/>
  <c r="M42" i="1"/>
  <c r="Y37" i="4" s="1"/>
  <c r="M41" i="1"/>
  <c r="Y36" i="4" s="1"/>
  <c r="M40" i="1"/>
  <c r="Y35" i="4" s="1"/>
  <c r="M37" i="1"/>
  <c r="Y32" i="4" s="1"/>
  <c r="M36" i="1"/>
  <c r="Y31" i="4" s="1"/>
  <c r="M35" i="1"/>
  <c r="Y30" i="4" s="1"/>
  <c r="M34" i="1"/>
  <c r="Y29" i="4" s="1"/>
  <c r="M32" i="1"/>
  <c r="Y27" i="4" s="1"/>
  <c r="M31" i="1"/>
  <c r="Y26" i="4" s="1"/>
  <c r="M30" i="1"/>
  <c r="Y25" i="4" s="1"/>
  <c r="M29" i="1"/>
  <c r="Y24" i="4" s="1"/>
  <c r="M28" i="1"/>
  <c r="Y23" i="4" s="1"/>
  <c r="M27" i="1"/>
  <c r="Y22" i="4" s="1"/>
  <c r="M26" i="1"/>
  <c r="Y21" i="4" s="1"/>
  <c r="M25" i="1"/>
  <c r="Y20" i="4" s="1"/>
  <c r="M24" i="1"/>
  <c r="Y19" i="4" s="1"/>
  <c r="M23" i="1"/>
  <c r="Y18" i="4" s="1"/>
  <c r="M22" i="1"/>
  <c r="Y17" i="4" s="1"/>
  <c r="M21" i="1"/>
  <c r="Y16" i="4" s="1"/>
  <c r="M20" i="1"/>
  <c r="Y15" i="4" s="1"/>
  <c r="M19" i="1"/>
  <c r="Y14" i="4" s="1"/>
  <c r="M17" i="1"/>
  <c r="Y12" i="4" s="1"/>
  <c r="M16" i="1"/>
  <c r="M15" i="1"/>
  <c r="Y10" i="4" s="1"/>
  <c r="M14" i="1"/>
  <c r="Y9" i="4" s="1"/>
  <c r="M13" i="1"/>
  <c r="Y8" i="4" s="1"/>
  <c r="M12" i="1"/>
  <c r="Y7" i="4" s="1"/>
  <c r="M11" i="1"/>
  <c r="M10" i="1"/>
  <c r="Y5" i="4" s="1"/>
  <c r="M8" i="1"/>
  <c r="M9" i="1" s="1"/>
  <c r="Y4" i="4" s="1"/>
  <c r="Z4" i="4" s="1"/>
  <c r="O60" i="1"/>
  <c r="O59" i="1"/>
  <c r="O58" i="1"/>
  <c r="Z10" i="4" l="1"/>
  <c r="Z15" i="4"/>
  <c r="Z19" i="4"/>
  <c r="Z23" i="4"/>
  <c r="Z27" i="4"/>
  <c r="Z32" i="4"/>
  <c r="Z38" i="4"/>
  <c r="AD43" i="4"/>
  <c r="Z43" i="4"/>
  <c r="Z53" i="4"/>
  <c r="Z57" i="4"/>
  <c r="Z61" i="4"/>
  <c r="Z65" i="4"/>
  <c r="Z69" i="4"/>
  <c r="Z7" i="4"/>
  <c r="Z16" i="4"/>
  <c r="Z20" i="4"/>
  <c r="Z24" i="4"/>
  <c r="Z29" i="4"/>
  <c r="Z35" i="4"/>
  <c r="Z40" i="4"/>
  <c r="AD44" i="4"/>
  <c r="Z44" i="4"/>
  <c r="Z50" i="4"/>
  <c r="Z54" i="4"/>
  <c r="Z58" i="4"/>
  <c r="Z62" i="4"/>
  <c r="Z66" i="4"/>
  <c r="Z70" i="4"/>
  <c r="Z8" i="4"/>
  <c r="Z12" i="4"/>
  <c r="Z17" i="4"/>
  <c r="Z21" i="4"/>
  <c r="Z25" i="4"/>
  <c r="Z30" i="4"/>
  <c r="Z36" i="4"/>
  <c r="AD41" i="4"/>
  <c r="Z41" i="4"/>
  <c r="AD45" i="4"/>
  <c r="Z45" i="4"/>
  <c r="Z51" i="4"/>
  <c r="Z55" i="4"/>
  <c r="Z59" i="4"/>
  <c r="Z63" i="4"/>
  <c r="Z67" i="4"/>
  <c r="Z73" i="4"/>
  <c r="Z71" i="4"/>
  <c r="Z5" i="4"/>
  <c r="Z9" i="4"/>
  <c r="Z14" i="4"/>
  <c r="Z18" i="4"/>
  <c r="AD22" i="4"/>
  <c r="Z22" i="4"/>
  <c r="Z26" i="4"/>
  <c r="Z31" i="4"/>
  <c r="Z37" i="4"/>
  <c r="AD42" i="4"/>
  <c r="Z42" i="4"/>
  <c r="Z52" i="4"/>
  <c r="Z56" i="4"/>
  <c r="Z60" i="4"/>
  <c r="Z64" i="4"/>
  <c r="Z68" i="4"/>
  <c r="Z78" i="4"/>
  <c r="AA15" i="4"/>
  <c r="AD15" i="4"/>
  <c r="AC23" i="4"/>
  <c r="AD23" i="4"/>
  <c r="AD32" i="4"/>
  <c r="AB7" i="4"/>
  <c r="AD7" i="4"/>
  <c r="AC20" i="4"/>
  <c r="AD20" i="4"/>
  <c r="AB29" i="4"/>
  <c r="AD29" i="4"/>
  <c r="AC4" i="4"/>
  <c r="AD4" i="4"/>
  <c r="AC8" i="4"/>
  <c r="AD8" i="4"/>
  <c r="AC12" i="4"/>
  <c r="AD12" i="4"/>
  <c r="AA17" i="4"/>
  <c r="AD17" i="4"/>
  <c r="AB21" i="4"/>
  <c r="AD21" i="4"/>
  <c r="AC25" i="4"/>
  <c r="AD25" i="4"/>
  <c r="AC30" i="4"/>
  <c r="AD30" i="4"/>
  <c r="AD10" i="4"/>
  <c r="AD19" i="4"/>
  <c r="AC27" i="4"/>
  <c r="AD27" i="4"/>
  <c r="AC16" i="4"/>
  <c r="AD16" i="4"/>
  <c r="AD24" i="4"/>
  <c r="AA5" i="4"/>
  <c r="AD5" i="4"/>
  <c r="AA9" i="4"/>
  <c r="AD9" i="4"/>
  <c r="AD14" i="4"/>
  <c r="AD18" i="4"/>
  <c r="AA26" i="4"/>
  <c r="AD26" i="4"/>
  <c r="AC31" i="4"/>
  <c r="AD31" i="4"/>
  <c r="AB37" i="4"/>
  <c r="AD37" i="4"/>
  <c r="AC52" i="4"/>
  <c r="AD52" i="4"/>
  <c r="AC56" i="4"/>
  <c r="AD56" i="4"/>
  <c r="AC60" i="4"/>
  <c r="AD60" i="4"/>
  <c r="AC64" i="4"/>
  <c r="AD64" i="4"/>
  <c r="AC68" i="4"/>
  <c r="AD68" i="4"/>
  <c r="AB78" i="4"/>
  <c r="AD78" i="4"/>
  <c r="AC38" i="4"/>
  <c r="AD38" i="4"/>
  <c r="AD53" i="4"/>
  <c r="AD57" i="4"/>
  <c r="AD61" i="4"/>
  <c r="AD65" i="4"/>
  <c r="AD69" i="4"/>
  <c r="AC35" i="4"/>
  <c r="AD35" i="4"/>
  <c r="AD40" i="4"/>
  <c r="AB50" i="4"/>
  <c r="AD50" i="4"/>
  <c r="AC54" i="4"/>
  <c r="AD54" i="4"/>
  <c r="AB58" i="4"/>
  <c r="AD58" i="4"/>
  <c r="AC62" i="4"/>
  <c r="AD62" i="4"/>
  <c r="AB66" i="4"/>
  <c r="AD66" i="4"/>
  <c r="AC70" i="4"/>
  <c r="AD70" i="4"/>
  <c r="AD36" i="4"/>
  <c r="AC51" i="4"/>
  <c r="AD51" i="4"/>
  <c r="AA55" i="4"/>
  <c r="AD55" i="4"/>
  <c r="AC59" i="4"/>
  <c r="AD59" i="4"/>
  <c r="AA63" i="4"/>
  <c r="AD63" i="4"/>
  <c r="AC67" i="4"/>
  <c r="AD67" i="4"/>
  <c r="Y76" i="4"/>
  <c r="AA76" i="4" s="1"/>
  <c r="AD73" i="4"/>
  <c r="AA71" i="4"/>
  <c r="AD71" i="4"/>
  <c r="M54" i="1"/>
  <c r="Y49" i="4" s="1"/>
  <c r="M52" i="1"/>
  <c r="Y47" i="4" s="1"/>
  <c r="M51" i="1"/>
  <c r="Y46" i="4" s="1"/>
  <c r="AB55" i="4"/>
  <c r="M39" i="1"/>
  <c r="Y34" i="4" s="1"/>
  <c r="Y6" i="4"/>
  <c r="M38" i="1"/>
  <c r="Y33" i="4" s="1"/>
  <c r="Y11" i="4"/>
  <c r="Y3" i="4"/>
  <c r="AB70" i="4"/>
  <c r="AC50" i="4"/>
  <c r="AA4" i="4"/>
  <c r="AA70" i="4"/>
  <c r="AB54" i="4"/>
  <c r="AB71" i="4"/>
  <c r="AC66" i="4"/>
  <c r="AA62" i="4"/>
  <c r="AC58" i="4"/>
  <c r="AB62" i="4"/>
  <c r="AB25" i="4"/>
  <c r="AC29" i="4"/>
  <c r="AA8" i="4"/>
  <c r="AA54" i="4"/>
  <c r="AB26" i="4"/>
  <c r="AB63" i="4"/>
  <c r="AC37" i="4"/>
  <c r="AC78" i="4"/>
  <c r="AA25" i="4"/>
  <c r="AA30" i="4"/>
  <c r="AA51" i="4"/>
  <c r="AA67" i="4"/>
  <c r="AC55" i="4"/>
  <c r="AC71" i="4"/>
  <c r="AA16" i="4"/>
  <c r="AA29" i="4"/>
  <c r="AA37" i="4"/>
  <c r="AA50" i="4"/>
  <c r="AA58" i="4"/>
  <c r="AA66" i="4"/>
  <c r="AA78" i="4"/>
  <c r="AB30" i="4"/>
  <c r="AB38" i="4"/>
  <c r="AB51" i="4"/>
  <c r="AB59" i="4"/>
  <c r="AB67" i="4"/>
  <c r="AA21" i="4"/>
  <c r="AA38" i="4"/>
  <c r="AA59" i="4"/>
  <c r="AC26" i="4"/>
  <c r="AC63" i="4"/>
  <c r="AA12" i="4"/>
  <c r="AB19" i="4"/>
  <c r="AC7" i="4"/>
  <c r="AC19" i="4"/>
  <c r="AA7" i="4"/>
  <c r="AA19" i="4"/>
  <c r="AB14" i="4"/>
  <c r="AC10" i="4"/>
  <c r="AC18" i="4"/>
  <c r="AA10" i="4"/>
  <c r="AA14" i="4"/>
  <c r="AA18" i="4"/>
  <c r="AA24" i="4"/>
  <c r="AA32" i="4"/>
  <c r="AA36" i="4"/>
  <c r="AA40" i="4"/>
  <c r="AA53" i="4"/>
  <c r="AA57" i="4"/>
  <c r="AA61" i="4"/>
  <c r="AA65" i="4"/>
  <c r="AA69" i="4"/>
  <c r="AB5" i="4"/>
  <c r="AB9" i="4"/>
  <c r="AB17" i="4"/>
  <c r="AB24" i="4"/>
  <c r="AB32" i="4"/>
  <c r="AB36" i="4"/>
  <c r="AB40" i="4"/>
  <c r="AB53" i="4"/>
  <c r="AB57" i="4"/>
  <c r="AB61" i="4"/>
  <c r="AB65" i="4"/>
  <c r="AB69" i="4"/>
  <c r="AC5" i="4"/>
  <c r="AC9" i="4"/>
  <c r="AC17" i="4"/>
  <c r="AC24" i="4"/>
  <c r="AC32" i="4"/>
  <c r="AC36" i="4"/>
  <c r="AC40" i="4"/>
  <c r="AC53" i="4"/>
  <c r="AC57" i="4"/>
  <c r="AC61" i="4"/>
  <c r="AC65" i="4"/>
  <c r="AC69" i="4"/>
  <c r="AB15" i="4"/>
  <c r="AC15" i="4"/>
  <c r="AB10" i="4"/>
  <c r="AB18" i="4"/>
  <c r="AC14" i="4"/>
  <c r="AA23" i="4"/>
  <c r="AA27" i="4"/>
  <c r="AA31" i="4"/>
  <c r="AA35" i="4"/>
  <c r="AA52" i="4"/>
  <c r="AA56" i="4"/>
  <c r="AA60" i="4"/>
  <c r="AA64" i="4"/>
  <c r="AA68" i="4"/>
  <c r="AB4" i="4"/>
  <c r="AB8" i="4"/>
  <c r="AB12" i="4"/>
  <c r="AB16" i="4"/>
  <c r="AB23" i="4"/>
  <c r="AB27" i="4"/>
  <c r="AB31" i="4"/>
  <c r="AB35" i="4"/>
  <c r="AB52" i="4"/>
  <c r="AB56" i="4"/>
  <c r="AB60" i="4"/>
  <c r="AB64" i="4"/>
  <c r="AB68" i="4"/>
  <c r="AB73" i="4"/>
  <c r="AC73" i="4"/>
  <c r="AA73" i="4"/>
  <c r="AA43" i="4"/>
  <c r="AB43" i="4"/>
  <c r="AC43" i="4"/>
  <c r="AC41" i="4"/>
  <c r="AB41" i="4"/>
  <c r="AA41" i="4"/>
  <c r="AC45" i="4"/>
  <c r="AB45" i="4"/>
  <c r="AA45" i="4"/>
  <c r="AB44" i="4"/>
  <c r="AC44" i="4"/>
  <c r="AA44" i="4"/>
  <c r="AA42" i="4"/>
  <c r="AC42" i="4"/>
  <c r="AB42" i="4"/>
  <c r="AC22" i="4"/>
  <c r="AB22" i="4"/>
  <c r="AA22" i="4"/>
  <c r="AC21" i="4"/>
  <c r="AA20" i="4"/>
  <c r="AB20" i="4"/>
  <c r="M53" i="1"/>
  <c r="Y48" i="4" s="1"/>
  <c r="M33" i="1"/>
  <c r="Y28" i="4" s="1"/>
  <c r="M44" i="1"/>
  <c r="Y39" i="4" s="1"/>
  <c r="M18" i="1"/>
  <c r="Y13" i="4" s="1"/>
  <c r="AC49" i="4" l="1"/>
  <c r="Z28" i="4"/>
  <c r="AD48" i="4"/>
  <c r="Z48" i="4"/>
  <c r="Z11" i="4"/>
  <c r="AD76" i="4"/>
  <c r="Z76" i="4"/>
  <c r="Z13" i="4"/>
  <c r="AD33" i="4"/>
  <c r="Z33" i="4"/>
  <c r="Z46" i="4"/>
  <c r="Z6" i="4"/>
  <c r="Z47" i="4"/>
  <c r="Z39" i="4"/>
  <c r="AD3" i="4"/>
  <c r="Z3" i="4"/>
  <c r="Z34" i="4"/>
  <c r="Z49" i="4"/>
  <c r="AB76" i="4"/>
  <c r="AC11" i="4"/>
  <c r="AD11" i="4"/>
  <c r="AD28" i="4"/>
  <c r="AD6" i="4"/>
  <c r="AA13" i="4"/>
  <c r="AD13" i="4"/>
  <c r="AA47" i="4"/>
  <c r="AD47" i="4"/>
  <c r="AA34" i="4"/>
  <c r="AD34" i="4"/>
  <c r="AD49" i="4"/>
  <c r="AC39" i="4"/>
  <c r="AD39" i="4"/>
  <c r="AB46" i="4"/>
  <c r="AC46" i="4" s="1"/>
  <c r="AD46" i="4"/>
  <c r="AC76" i="4"/>
  <c r="AA3" i="4"/>
  <c r="Y77" i="4"/>
  <c r="AA49" i="4"/>
  <c r="AB49" i="4"/>
  <c r="AC47" i="4"/>
  <c r="AB47" i="4"/>
  <c r="AA48" i="4"/>
  <c r="AB48" i="4" s="1"/>
  <c r="AC48" i="4" s="1"/>
  <c r="AA46" i="4"/>
  <c r="AC13" i="4"/>
  <c r="AC34" i="4"/>
  <c r="AB39" i="4"/>
  <c r="AA39" i="4"/>
  <c r="AB11" i="4"/>
  <c r="AB34" i="4"/>
  <c r="AA6" i="4"/>
  <c r="AB33" i="4"/>
  <c r="AC33" i="4" s="1"/>
  <c r="AA33" i="4"/>
  <c r="AC6" i="4"/>
  <c r="AB13" i="4"/>
  <c r="AB6" i="4"/>
  <c r="AA11" i="4"/>
  <c r="AC28" i="4"/>
  <c r="AB28" i="4"/>
  <c r="AA28" i="4"/>
  <c r="AB3" i="4"/>
  <c r="AC3" i="4"/>
  <c r="AD77" i="4" l="1"/>
  <c r="AD84" i="4" s="1"/>
  <c r="Z77" i="4"/>
  <c r="Z84" i="4" s="1"/>
  <c r="AD83" i="4"/>
  <c r="AD99" i="4" s="1"/>
  <c r="AC77" i="4"/>
  <c r="AC84" i="4" s="1"/>
  <c r="AA77" i="4"/>
  <c r="AA84" i="4" s="1"/>
  <c r="AB77" i="4"/>
  <c r="AB84" i="4" s="1"/>
  <c r="AB83" i="4"/>
  <c r="AB99" i="4" s="1"/>
  <c r="AC83" i="4"/>
  <c r="AC99" i="4" s="1"/>
  <c r="AA83" i="4"/>
  <c r="AA99" i="4" s="1"/>
  <c r="Z83" i="4"/>
  <c r="Z99" i="4" s="1"/>
  <c r="AC95" i="4" l="1"/>
  <c r="AC100" i="4" s="1"/>
  <c r="AC107" i="4"/>
  <c r="AC112" i="4" s="1"/>
  <c r="AC111" i="4"/>
  <c r="AC116" i="4" s="1"/>
  <c r="F40" i="1" s="1"/>
  <c r="F34" i="1"/>
  <c r="AB111" i="4"/>
  <c r="AB116" i="4" s="1"/>
  <c r="E40" i="1" s="1"/>
  <c r="AB95" i="4"/>
  <c r="AB100" i="4" s="1"/>
  <c r="AB107" i="4"/>
  <c r="AB112" i="4" s="1"/>
  <c r="AD111" i="4"/>
  <c r="AD116" i="4" s="1"/>
  <c r="G40" i="1" s="1"/>
  <c r="AD95" i="4"/>
  <c r="AD100" i="4" s="1"/>
  <c r="AD107" i="4"/>
  <c r="AD112" i="4" s="1"/>
  <c r="Z107" i="4"/>
  <c r="Z112" i="4" s="1"/>
  <c r="Z95" i="4"/>
  <c r="Z100" i="4" s="1"/>
  <c r="Z111" i="4"/>
  <c r="Z116" i="4" s="1"/>
  <c r="C40" i="1" s="1"/>
  <c r="E34" i="1"/>
  <c r="C34" i="1"/>
  <c r="AA111" i="4"/>
  <c r="AA116" i="4" s="1"/>
  <c r="D40" i="1" s="1"/>
  <c r="AA95" i="4"/>
  <c r="AA100" i="4" s="1"/>
  <c r="AA107" i="4"/>
  <c r="AA112" i="4" s="1"/>
  <c r="D34" i="1"/>
  <c r="G34" i="1"/>
  <c r="G33" i="1"/>
  <c r="AD85" i="4"/>
  <c r="G35" i="1" s="1"/>
  <c r="Z85" i="4"/>
  <c r="C35" i="1" s="1"/>
  <c r="D33" i="1"/>
  <c r="AA85" i="4"/>
  <c r="D35" i="1" s="1"/>
  <c r="F33" i="1"/>
  <c r="AC85" i="4"/>
  <c r="F35" i="1" s="1"/>
  <c r="E33" i="1"/>
  <c r="AB85" i="4"/>
  <c r="E35" i="1" s="1"/>
  <c r="C33" i="1"/>
  <c r="C37" i="1" l="1"/>
  <c r="Z101" i="4"/>
  <c r="Z117" i="4"/>
  <c r="C41" i="1" s="1"/>
  <c r="AB101" i="4"/>
  <c r="AB117" i="4"/>
  <c r="E41" i="1" s="1"/>
  <c r="AA101" i="4"/>
  <c r="AA117" i="4"/>
  <c r="D41" i="1" s="1"/>
  <c r="AD101" i="4"/>
  <c r="AD117" i="4"/>
  <c r="G41" i="1" s="1"/>
  <c r="AC101" i="4"/>
  <c r="AC117" i="4"/>
  <c r="F41" i="1" s="1"/>
  <c r="AA113" i="4"/>
  <c r="AD113" i="4"/>
  <c r="AB113" i="4"/>
  <c r="AC113" i="4"/>
  <c r="Z113" i="4"/>
  <c r="G37" i="1"/>
  <c r="F37" i="1"/>
  <c r="E37" i="1"/>
  <c r="D37" i="1"/>
  <c r="AB118" i="4" l="1"/>
  <c r="E42" i="1" s="1"/>
  <c r="E44" i="1" s="1"/>
  <c r="AD118" i="4"/>
  <c r="G42" i="1" s="1"/>
  <c r="G44" i="1" s="1"/>
  <c r="AC118" i="4"/>
  <c r="F42" i="1" s="1"/>
  <c r="F44" i="1" s="1"/>
  <c r="AA118" i="4"/>
  <c r="D42" i="1" s="1"/>
  <c r="D44" i="1" s="1"/>
  <c r="Z118" i="4"/>
  <c r="C42" i="1" s="1"/>
  <c r="C44" i="1" s="1"/>
</calcChain>
</file>

<file path=xl/sharedStrings.xml><?xml version="1.0" encoding="utf-8"?>
<sst xmlns="http://schemas.openxmlformats.org/spreadsheetml/2006/main" count="447" uniqueCount="190">
  <si>
    <t>PSU</t>
  </si>
  <si>
    <t>LS</t>
  </si>
  <si>
    <t>HS</t>
  </si>
  <si>
    <t>Drepte</t>
  </si>
  <si>
    <t>Koeff.</t>
  </si>
  <si>
    <t>SD</t>
  </si>
  <si>
    <t>p</t>
  </si>
  <si>
    <t>lnaadt</t>
  </si>
  <si>
    <t>lnaadt2</t>
  </si>
  <si>
    <t>fgr30</t>
  </si>
  <si>
    <t>fgr40</t>
  </si>
  <si>
    <t>fgr50</t>
  </si>
  <si>
    <t>fgr60</t>
  </si>
  <si>
    <t>fgr70</t>
  </si>
  <si>
    <t>fgr80</t>
  </si>
  <si>
    <t>fgr90</t>
  </si>
  <si>
    <t>fgr100</t>
  </si>
  <si>
    <t>fgr90100</t>
  </si>
  <si>
    <t>felt2</t>
  </si>
  <si>
    <t>felt3</t>
  </si>
  <si>
    <t>felt4</t>
  </si>
  <si>
    <t>felt5</t>
  </si>
  <si>
    <t>felt5pluss</t>
  </si>
  <si>
    <t>felt6pluss</t>
  </si>
  <si>
    <t>lntkryss</t>
  </si>
  <si>
    <t>lnxkryss</t>
  </si>
  <si>
    <t>lnrund</t>
  </si>
  <si>
    <t>lnavrampe</t>
  </si>
  <si>
    <t>lnparampe</t>
  </si>
  <si>
    <t>lnuspesrampe</t>
  </si>
  <si>
    <t>lnkurv30030</t>
  </si>
  <si>
    <t>lnkurv30040</t>
  </si>
  <si>
    <t>lnkurv3003040</t>
  </si>
  <si>
    <t>lnkurv30050</t>
  </si>
  <si>
    <t>lnkurv30060</t>
  </si>
  <si>
    <t>lnkurv30070</t>
  </si>
  <si>
    <t>lnkurv30080</t>
  </si>
  <si>
    <t>lnkurv30090100</t>
  </si>
  <si>
    <t>lnstig43040</t>
  </si>
  <si>
    <t>lnstig450</t>
  </si>
  <si>
    <t>lnstig460</t>
  </si>
  <si>
    <t>lnstig470</t>
  </si>
  <si>
    <t>lnstig480</t>
  </si>
  <si>
    <t>lnstig490100</t>
  </si>
  <si>
    <t>lnstig4</t>
  </si>
  <si>
    <t>vegklasse1</t>
  </si>
  <si>
    <t>vegklasse2</t>
  </si>
  <si>
    <t>vegklasse3</t>
  </si>
  <si>
    <t>vegklasse4</t>
  </si>
  <si>
    <t>vegklasse5</t>
  </si>
  <si>
    <t>medianrekkv</t>
  </si>
  <si>
    <t>medianutenrekkv</t>
  </si>
  <si>
    <t>midtrekkutenmed</t>
  </si>
  <si>
    <t>ingenmedianrekkv</t>
  </si>
  <si>
    <t>midtfelt</t>
  </si>
  <si>
    <t>midtrill</t>
  </si>
  <si>
    <t>fylke1</t>
  </si>
  <si>
    <t>fylke2</t>
  </si>
  <si>
    <t>fylke3</t>
  </si>
  <si>
    <t>fylke4</t>
  </si>
  <si>
    <t>fylke5</t>
  </si>
  <si>
    <t>fylke6</t>
  </si>
  <si>
    <t>fylke7</t>
  </si>
  <si>
    <t>fylke8</t>
  </si>
  <si>
    <t>fylke9</t>
  </si>
  <si>
    <t>fylke10</t>
  </si>
  <si>
    <t>fylke11</t>
  </si>
  <si>
    <t>fylke12</t>
  </si>
  <si>
    <t>fylke14</t>
  </si>
  <si>
    <t>fylke15</t>
  </si>
  <si>
    <t>fylke16</t>
  </si>
  <si>
    <t>fylke17</t>
  </si>
  <si>
    <t>fylke18</t>
  </si>
  <si>
    <t>fylke19</t>
  </si>
  <si>
    <t>fylke20</t>
  </si>
  <si>
    <t>_cons</t>
  </si>
  <si>
    <t>ln(lengdeaar)</t>
  </si>
  <si>
    <t>(exposure)</t>
  </si>
  <si>
    <t>lnalpha</t>
  </si>
  <si>
    <t>aadt</t>
  </si>
  <si>
    <t>Trafikkmengde (ÅDT)</t>
  </si>
  <si>
    <t>Antall kjørefelt</t>
  </si>
  <si>
    <t>Antall T-kryss</t>
  </si>
  <si>
    <t>Antall X-kryss</t>
  </si>
  <si>
    <t>Antall rundkjøringer</t>
  </si>
  <si>
    <t>Antall av-ramper</t>
  </si>
  <si>
    <t>Antall på-ramper</t>
  </si>
  <si>
    <t>Antall uspesifiserte ramper</t>
  </si>
  <si>
    <t>Antall kurver</t>
  </si>
  <si>
    <t>Antall stigninger</t>
  </si>
  <si>
    <t>Vegkategori</t>
  </si>
  <si>
    <t>Variabelnavn</t>
  </si>
  <si>
    <t>Verdi</t>
  </si>
  <si>
    <t>Motorveg</t>
  </si>
  <si>
    <t>Motortrafikkveg</t>
  </si>
  <si>
    <t>Fylkesveg</t>
  </si>
  <si>
    <t>TERN-veg (ikke motv/mottrv)</t>
  </si>
  <si>
    <t>Ev/Rv (ikke motv/mottrv/TERN-veg)</t>
  </si>
  <si>
    <t>Midtdeler</t>
  </si>
  <si>
    <t>Midtrekkverk</t>
  </si>
  <si>
    <t>Ja</t>
  </si>
  <si>
    <t>Nei</t>
  </si>
  <si>
    <t>Forsterket midtoppmerking</t>
  </si>
  <si>
    <t>Ja (&gt; 1m)</t>
  </si>
  <si>
    <t>Ja (&lt; 1m)</t>
  </si>
  <si>
    <t>Fylke</t>
  </si>
  <si>
    <t>Lengde (meter)</t>
  </si>
  <si>
    <t>Antall år</t>
  </si>
  <si>
    <t>D</t>
  </si>
  <si>
    <t>Antall predikerte</t>
  </si>
  <si>
    <t>EB-vekt</t>
  </si>
  <si>
    <t>Overspredningsparameter</t>
  </si>
  <si>
    <t>Velg vegkategori fra rullegardinmeny</t>
  </si>
  <si>
    <t>Fartsgrense (km/t)</t>
  </si>
  <si>
    <t>Kurver:</t>
  </si>
  <si>
    <t>Hver del av vegstrekningen på 50m lengde med kurve radius under 300 m regnes som 1 kurve</t>
  </si>
  <si>
    <t>Stigninger:</t>
  </si>
  <si>
    <t>Hver del av vegstrekningen på 200m lengde med en stigning på minst 4% regnes som 1 stigning</t>
  </si>
  <si>
    <t>(Forklaring se nedenfor)</t>
  </si>
  <si>
    <t>Velg fra rullegardinmeny: Ja eller Nei</t>
  </si>
  <si>
    <t>Velg fra rullegardinmeny</t>
  </si>
  <si>
    <t>Forklaringer</t>
  </si>
  <si>
    <t>Observert antall</t>
  </si>
  <si>
    <t>Forventet antall</t>
  </si>
  <si>
    <t>Antall predikerte (normaltall)</t>
  </si>
  <si>
    <t>Beregning av predikerte antall PSU/LS/HS/D</t>
  </si>
  <si>
    <t>nei</t>
  </si>
  <si>
    <t xml:space="preserve">1 - Østfold </t>
  </si>
  <si>
    <t xml:space="preserve">2 - Akershus </t>
  </si>
  <si>
    <t xml:space="preserve">3 - Oslo </t>
  </si>
  <si>
    <t xml:space="preserve">4 - Hedmark </t>
  </si>
  <si>
    <t xml:space="preserve">5 - Oppland </t>
  </si>
  <si>
    <t xml:space="preserve">6 - Buskerud </t>
  </si>
  <si>
    <t xml:space="preserve">7 - Vestfold </t>
  </si>
  <si>
    <t xml:space="preserve">8 - Telemark </t>
  </si>
  <si>
    <t xml:space="preserve">9 - Aust-Agder </t>
  </si>
  <si>
    <t xml:space="preserve">10 - Vest-Agder </t>
  </si>
  <si>
    <t xml:space="preserve">11 - Rogaland </t>
  </si>
  <si>
    <t xml:space="preserve">12 - Hordaland </t>
  </si>
  <si>
    <t xml:space="preserve">14 - Sogn og Fjordane </t>
  </si>
  <si>
    <t xml:space="preserve">15 - Møre og Romsdal </t>
  </si>
  <si>
    <t xml:space="preserve">16 - Sør-Trøndelag </t>
  </si>
  <si>
    <t xml:space="preserve">17 - Nord-Trøndelag </t>
  </si>
  <si>
    <t xml:space="preserve">18 - Nordland </t>
  </si>
  <si>
    <t xml:space="preserve">19 - Troms </t>
  </si>
  <si>
    <t>20 - Finnmark</t>
  </si>
  <si>
    <t>lnlengdeaar</t>
  </si>
  <si>
    <t>D/HS</t>
  </si>
  <si>
    <t>Beregning av predikerte antall personskadeulykker (PSU), lett skadde (LS), hardt skadde (HS), drepte (D) og drepte eller hardt skadde (D/HS), overspredningsparametere og EB-vekter.</t>
  </si>
  <si>
    <t>Gule celler må fylles ut</t>
  </si>
  <si>
    <t>Justering av overspredningspar.</t>
  </si>
  <si>
    <t>Original (2008-tall)</t>
  </si>
  <si>
    <t>Rel. risiko drepte</t>
  </si>
  <si>
    <t>Rel. risiko HS</t>
  </si>
  <si>
    <t>Rel. risiko D/HS</t>
  </si>
  <si>
    <t>Rel. risiko LS</t>
  </si>
  <si>
    <t>Rel. risiko PSU</t>
  </si>
  <si>
    <t>Trendfaktor</t>
  </si>
  <si>
    <t>Kolonne</t>
  </si>
  <si>
    <t>Trendjusterte tall; år:</t>
  </si>
  <si>
    <r>
      <t>y = 0.1511x</t>
    </r>
    <r>
      <rPr>
        <vertAlign val="superscript"/>
        <sz val="11"/>
        <color theme="1"/>
        <rFont val="Calibri"/>
        <family val="2"/>
        <scheme val="minor"/>
      </rPr>
      <t>-0.545</t>
    </r>
  </si>
  <si>
    <t>a</t>
  </si>
  <si>
    <t>b</t>
  </si>
  <si>
    <t>Justering av overspredningsparameteren</t>
  </si>
  <si>
    <t>Faktor</t>
  </si>
  <si>
    <t>Originaldata</t>
  </si>
  <si>
    <t>Aggregerte data</t>
  </si>
  <si>
    <r>
      <t>y = 0.3292x</t>
    </r>
    <r>
      <rPr>
        <vertAlign val="superscript"/>
        <sz val="11"/>
        <color rgb="FF000000"/>
        <rFont val="Calibri"/>
        <family val="2"/>
        <scheme val="minor"/>
      </rPr>
      <t>-0.492</t>
    </r>
  </si>
  <si>
    <t>(Overspred. med originaldatajustering)</t>
  </si>
  <si>
    <t>(Overspred. med agg-datajustering)</t>
  </si>
  <si>
    <r>
      <t>y = 1.0126x</t>
    </r>
    <r>
      <rPr>
        <vertAlign val="superscript"/>
        <sz val="11"/>
        <color theme="1"/>
        <rFont val="Calibri"/>
        <family val="2"/>
        <scheme val="minor"/>
      </rPr>
      <t>-0.688</t>
    </r>
  </si>
  <si>
    <r>
      <t>y = 0.6974x</t>
    </r>
    <r>
      <rPr>
        <vertAlign val="superscript"/>
        <sz val="11"/>
        <color theme="1"/>
        <rFont val="Calibri"/>
        <family val="2"/>
        <scheme val="minor"/>
      </rPr>
      <t>-0.749</t>
    </r>
  </si>
  <si>
    <r>
      <t>y = 1.61x</t>
    </r>
    <r>
      <rPr>
        <vertAlign val="superscript"/>
        <sz val="11"/>
        <color theme="1"/>
        <rFont val="Calibri"/>
        <family val="2"/>
        <scheme val="minor"/>
      </rPr>
      <t>-0.688</t>
    </r>
  </si>
  <si>
    <r>
      <t>y = 0.8736x</t>
    </r>
    <r>
      <rPr>
        <vertAlign val="superscript"/>
        <sz val="11"/>
        <color theme="1"/>
        <rFont val="Calibri"/>
        <family val="2"/>
        <scheme val="minor"/>
      </rPr>
      <t>-0.658</t>
    </r>
  </si>
  <si>
    <r>
      <t>y = 1.3875x</t>
    </r>
    <r>
      <rPr>
        <vertAlign val="superscript"/>
        <sz val="11"/>
        <color theme="1"/>
        <rFont val="Calibri"/>
        <family val="2"/>
        <scheme val="minor"/>
      </rPr>
      <t>-0.717</t>
    </r>
  </si>
  <si>
    <r>
      <t>y = 0.7055x</t>
    </r>
    <r>
      <rPr>
        <vertAlign val="superscript"/>
        <sz val="11"/>
        <color theme="1"/>
        <rFont val="Calibri"/>
        <family val="2"/>
        <scheme val="minor"/>
      </rPr>
      <t>-0.688</t>
    </r>
  </si>
  <si>
    <r>
      <t>0.1572x</t>
    </r>
    <r>
      <rPr>
        <vertAlign val="superscript"/>
        <sz val="11"/>
        <color theme="1"/>
        <rFont val="Calibri"/>
        <family val="2"/>
        <scheme val="minor"/>
      </rPr>
      <t>-0.861</t>
    </r>
  </si>
  <si>
    <r>
      <t>y = 0.3537x</t>
    </r>
    <r>
      <rPr>
        <vertAlign val="superscript"/>
        <sz val="11"/>
        <color theme="1"/>
        <rFont val="Calibri"/>
        <family val="2"/>
        <scheme val="minor"/>
      </rPr>
      <t>-0.814</t>
    </r>
  </si>
  <si>
    <t>Lange segmenter</t>
  </si>
  <si>
    <t>Korte segmenter</t>
  </si>
  <si>
    <t>Justering av overspredningspar.:</t>
  </si>
  <si>
    <t>År for trendjustering</t>
  </si>
  <si>
    <t>År for trendjustering:</t>
  </si>
  <si>
    <t>Til dette året justeres normale ulykkes- og skadetall og overspredningsparameteren (uten justering gjelder resultatene året 2008)</t>
  </si>
  <si>
    <t>Uten trendjustering:</t>
  </si>
  <si>
    <t>År: 2008</t>
  </si>
  <si>
    <t>Med trendjustering:</t>
  </si>
  <si>
    <t>Valgt:</t>
  </si>
  <si>
    <t>Velg fra rullegardinmeny (Forklaring se nedenfor)</t>
  </si>
  <si>
    <t>Generelt anbefales justering for lange segmenter; justering for korte segmenter kan brukes for strekninger under 1,2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</si>
</sst>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00"/>
    <numFmt numFmtId="165" formatCode="0.0000"/>
    <numFmt numFmtId="166" formatCode="_ * #,##0.0000_ ;_ * \-#,##0.0000_ ;_ * &quot;-&quot;??_ ;_ @_ "/>
    <numFmt numFmtId="167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7ABFF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2" fillId="0" borderId="0" xfId="0" applyFont="1"/>
    <xf numFmtId="164" fontId="2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164" fontId="0" fillId="0" borderId="0" xfId="0" applyNumberFormat="1"/>
    <xf numFmtId="0" fontId="0" fillId="3" borderId="0" xfId="0" applyFill="1"/>
    <xf numFmtId="0" fontId="0" fillId="0" borderId="0" xfId="0" applyFont="1"/>
    <xf numFmtId="0" fontId="2" fillId="3" borderId="0" xfId="0" applyFont="1" applyFill="1"/>
    <xf numFmtId="164" fontId="5" fillId="0" borderId="0" xfId="0" applyNumberFormat="1" applyFont="1"/>
    <xf numFmtId="0" fontId="2" fillId="4" borderId="2" xfId="0" applyFont="1" applyFill="1" applyBorder="1" applyAlignment="1">
      <alignment horizontal="right"/>
    </xf>
    <xf numFmtId="0" fontId="2" fillId="0" borderId="3" xfId="0" applyFont="1" applyBorder="1"/>
    <xf numFmtId="165" fontId="0" fillId="0" borderId="0" xfId="0" applyNumberFormat="1" applyBorder="1"/>
    <xf numFmtId="165" fontId="0" fillId="0" borderId="4" xfId="0" applyNumberFormat="1" applyBorder="1"/>
    <xf numFmtId="165" fontId="0" fillId="0" borderId="6" xfId="0" applyNumberFormat="1" applyBorder="1"/>
    <xf numFmtId="0" fontId="2" fillId="4" borderId="9" xfId="0" applyFont="1" applyFill="1" applyBorder="1" applyAlignment="1">
      <alignment horizontal="right"/>
    </xf>
    <xf numFmtId="0" fontId="6" fillId="0" borderId="0" xfId="0" applyFont="1"/>
    <xf numFmtId="0" fontId="2" fillId="0" borderId="3" xfId="0" applyFont="1" applyFill="1" applyBorder="1"/>
    <xf numFmtId="0" fontId="2" fillId="0" borderId="5" xfId="0" applyFont="1" applyFill="1" applyBorder="1"/>
    <xf numFmtId="0" fontId="2" fillId="5" borderId="1" xfId="0" applyFont="1" applyFill="1" applyBorder="1"/>
    <xf numFmtId="0" fontId="2" fillId="5" borderId="0" xfId="0" applyFont="1" applyFill="1"/>
    <xf numFmtId="165" fontId="0" fillId="5" borderId="0" xfId="0" applyNumberFormat="1" applyFill="1"/>
    <xf numFmtId="166" fontId="0" fillId="5" borderId="0" xfId="1" applyNumberFormat="1" applyFont="1" applyFill="1"/>
    <xf numFmtId="166" fontId="0" fillId="5" borderId="0" xfId="0" applyNumberFormat="1" applyFill="1"/>
    <xf numFmtId="164" fontId="8" fillId="0" borderId="0" xfId="0" applyNumberFormat="1" applyFont="1"/>
    <xf numFmtId="164" fontId="9" fillId="0" borderId="0" xfId="0" applyNumberFormat="1" applyFont="1"/>
    <xf numFmtId="0" fontId="8" fillId="0" borderId="0" xfId="0" applyFont="1" applyBorder="1"/>
    <xf numFmtId="0" fontId="8" fillId="0" borderId="1" xfId="0" applyFont="1" applyBorder="1"/>
    <xf numFmtId="0" fontId="10" fillId="0" borderId="0" xfId="0" applyFont="1"/>
    <xf numFmtId="164" fontId="10" fillId="0" borderId="0" xfId="0" applyNumberFormat="1" applyFont="1"/>
    <xf numFmtId="2" fontId="10" fillId="0" borderId="0" xfId="0" applyNumberFormat="1" applyFont="1"/>
    <xf numFmtId="0" fontId="11" fillId="0" borderId="0" xfId="0" applyFont="1" applyFill="1"/>
    <xf numFmtId="0" fontId="0" fillId="5" borderId="0" xfId="0" applyFill="1" applyAlignment="1">
      <alignment horizontal="right"/>
    </xf>
    <xf numFmtId="1" fontId="0" fillId="0" borderId="0" xfId="0" applyNumberFormat="1"/>
    <xf numFmtId="2" fontId="0" fillId="0" borderId="0" xfId="0" applyNumberFormat="1"/>
    <xf numFmtId="2" fontId="12" fillId="6" borderId="0" xfId="0" applyNumberFormat="1" applyFont="1" applyFill="1"/>
    <xf numFmtId="2" fontId="12" fillId="0" borderId="0" xfId="0" applyNumberFormat="1" applyFont="1"/>
    <xf numFmtId="1" fontId="2" fillId="0" borderId="0" xfId="0" applyNumberFormat="1" applyFont="1"/>
    <xf numFmtId="0" fontId="2" fillId="0" borderId="0" xfId="0" applyFont="1" applyFill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65" fontId="0" fillId="0" borderId="0" xfId="0" applyNumberFormat="1"/>
    <xf numFmtId="0" fontId="0" fillId="0" borderId="0" xfId="0" applyAlignment="1">
      <alignment horizontal="left"/>
    </xf>
    <xf numFmtId="0" fontId="14" fillId="0" borderId="0" xfId="0" applyFont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3" borderId="0" xfId="0" applyFill="1" applyAlignment="1">
      <alignment vertical="top"/>
    </xf>
    <xf numFmtId="0" fontId="2" fillId="0" borderId="0" xfId="0" applyFont="1" applyAlignment="1">
      <alignment horizontal="right"/>
    </xf>
    <xf numFmtId="0" fontId="2" fillId="4" borderId="8" xfId="0" applyFont="1" applyFill="1" applyBorder="1"/>
    <xf numFmtId="165" fontId="0" fillId="0" borderId="7" xfId="0" applyNumberFormat="1" applyBorder="1"/>
    <xf numFmtId="0" fontId="0" fillId="7" borderId="0" xfId="0" applyFill="1" applyAlignment="1">
      <alignment horizontal="right"/>
    </xf>
    <xf numFmtId="0" fontId="2" fillId="7" borderId="1" xfId="0" applyFont="1" applyFill="1" applyBorder="1"/>
    <xf numFmtId="0" fontId="2" fillId="7" borderId="0" xfId="0" applyFont="1" applyFill="1"/>
    <xf numFmtId="165" fontId="0" fillId="7" borderId="0" xfId="0" applyNumberFormat="1" applyFill="1"/>
    <xf numFmtId="166" fontId="0" fillId="7" borderId="0" xfId="1" applyNumberFormat="1" applyFont="1" applyFill="1"/>
    <xf numFmtId="166" fontId="0" fillId="7" borderId="0" xfId="0" applyNumberFormat="1" applyFill="1"/>
    <xf numFmtId="0" fontId="8" fillId="0" borderId="0" xfId="0" applyFont="1"/>
    <xf numFmtId="0" fontId="8" fillId="0" borderId="0" xfId="0" applyFont="1" applyAlignment="1">
      <alignment vertical="top"/>
    </xf>
    <xf numFmtId="0" fontId="0" fillId="0" borderId="0" xfId="0" applyFill="1"/>
    <xf numFmtId="167" fontId="0" fillId="2" borderId="0" xfId="1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right"/>
      <protection locked="0"/>
    </xf>
    <xf numFmtId="0" fontId="0" fillId="2" borderId="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8"/>
  <sheetViews>
    <sheetView workbookViewId="0">
      <pane xSplit="1" ySplit="2" topLeftCell="S3" activePane="bottomRight" state="frozen"/>
      <selection activeCell="A6" sqref="A6"/>
      <selection pane="topRight" activeCell="A6" sqref="A6"/>
      <selection pane="bottomLeft" activeCell="A6" sqref="A6"/>
      <selection pane="bottomRight" activeCell="AF1" sqref="AF1:AK26"/>
    </sheetView>
  </sheetViews>
  <sheetFormatPr baseColWidth="10" defaultRowHeight="15" x14ac:dyDescent="0.25"/>
  <cols>
    <col min="1" max="1" width="17.28515625" bestFit="1" customWidth="1"/>
    <col min="2" max="2" width="17.28515625" customWidth="1"/>
    <col min="3" max="3" width="7.42578125" style="30" customWidth="1"/>
    <col min="4" max="4" width="5.5703125" style="30" hidden="1" customWidth="1"/>
    <col min="5" max="5" width="6.140625" style="30" bestFit="1" customWidth="1"/>
    <col min="6" max="6" width="2.5703125" style="30" customWidth="1"/>
    <col min="7" max="7" width="7.42578125" style="30" customWidth="1"/>
    <col min="8" max="8" width="5.5703125" style="30" hidden="1" customWidth="1"/>
    <col min="9" max="9" width="6.140625" style="30" bestFit="1" customWidth="1"/>
    <col min="10" max="10" width="2.5703125" customWidth="1"/>
    <col min="11" max="11" width="7.42578125" customWidth="1"/>
    <col min="12" max="12" width="5.5703125" hidden="1" customWidth="1"/>
    <col min="13" max="13" width="6.140625" bestFit="1" customWidth="1"/>
    <col min="14" max="14" width="2.5703125" customWidth="1"/>
    <col min="15" max="15" width="7.42578125" customWidth="1"/>
    <col min="16" max="16" width="5.5703125" hidden="1" customWidth="1"/>
    <col min="17" max="17" width="6.140625" bestFit="1" customWidth="1"/>
    <col min="18" max="18" width="2.5703125" customWidth="1"/>
    <col min="19" max="19" width="7.42578125" customWidth="1"/>
    <col min="20" max="20" width="7.85546875" hidden="1" customWidth="1"/>
    <col min="21" max="21" width="6.140625" bestFit="1" customWidth="1"/>
    <col min="22" max="22" width="2.5703125" customWidth="1"/>
    <col min="26" max="26" width="12" bestFit="1" customWidth="1"/>
    <col min="29" max="29" width="11.5703125" bestFit="1" customWidth="1"/>
  </cols>
  <sheetData>
    <row r="1" spans="1:37" s="1" customFormat="1" x14ac:dyDescent="0.25">
      <c r="C1" s="28" t="s">
        <v>0</v>
      </c>
      <c r="D1" s="28"/>
      <c r="E1" s="28"/>
      <c r="F1" s="28"/>
      <c r="G1" s="28" t="s">
        <v>1</v>
      </c>
      <c r="H1" s="28"/>
      <c r="I1" s="28"/>
      <c r="K1" s="1" t="s">
        <v>2</v>
      </c>
      <c r="O1" s="1" t="s">
        <v>3</v>
      </c>
      <c r="S1" s="1" t="s">
        <v>147</v>
      </c>
      <c r="X1"/>
      <c r="Y1" s="1" t="s">
        <v>125</v>
      </c>
      <c r="AG1" s="1" t="s">
        <v>157</v>
      </c>
    </row>
    <row r="2" spans="1:37" s="2" customFormat="1" x14ac:dyDescent="0.25">
      <c r="C2" s="29" t="s">
        <v>4</v>
      </c>
      <c r="D2" s="29" t="s">
        <v>5</v>
      </c>
      <c r="E2" s="29" t="s">
        <v>6</v>
      </c>
      <c r="F2" s="29"/>
      <c r="G2" s="29" t="s">
        <v>4</v>
      </c>
      <c r="H2" s="29" t="s">
        <v>5</v>
      </c>
      <c r="I2" s="29" t="s">
        <v>6</v>
      </c>
      <c r="K2" s="2" t="s">
        <v>4</v>
      </c>
      <c r="L2" s="2" t="s">
        <v>5</v>
      </c>
      <c r="M2" s="2" t="s">
        <v>6</v>
      </c>
      <c r="O2" s="2" t="s">
        <v>4</v>
      </c>
      <c r="P2" s="2" t="s">
        <v>5</v>
      </c>
      <c r="Q2" s="2" t="s">
        <v>6</v>
      </c>
      <c r="S2" s="2" t="s">
        <v>4</v>
      </c>
      <c r="T2" s="2" t="s">
        <v>5</v>
      </c>
      <c r="U2" s="2" t="s">
        <v>6</v>
      </c>
      <c r="X2" s="3" t="s">
        <v>91</v>
      </c>
      <c r="Y2" s="2" t="s">
        <v>92</v>
      </c>
      <c r="Z2" s="2" t="s">
        <v>0</v>
      </c>
      <c r="AA2" s="2" t="s">
        <v>1</v>
      </c>
      <c r="AB2" s="2" t="s">
        <v>2</v>
      </c>
      <c r="AC2" s="2" t="s">
        <v>108</v>
      </c>
      <c r="AD2" s="2" t="s">
        <v>147</v>
      </c>
      <c r="AF2"/>
      <c r="AG2" s="3" t="s">
        <v>156</v>
      </c>
      <c r="AH2" s="3" t="s">
        <v>155</v>
      </c>
      <c r="AI2" s="3" t="s">
        <v>153</v>
      </c>
      <c r="AJ2" s="3" t="s">
        <v>152</v>
      </c>
      <c r="AK2" s="3" t="s">
        <v>154</v>
      </c>
    </row>
    <row r="3" spans="1:37" x14ac:dyDescent="0.25">
      <c r="A3" s="3" t="s">
        <v>7</v>
      </c>
      <c r="B3" s="3"/>
      <c r="C3" s="26">
        <v>1.2301949999999999</v>
      </c>
      <c r="D3" s="27">
        <v>6.6396899999999995E-2</v>
      </c>
      <c r="E3" s="6">
        <v>0</v>
      </c>
      <c r="F3" s="33"/>
      <c r="G3" s="26">
        <v>1.3140320000000001</v>
      </c>
      <c r="H3" s="27">
        <v>7.7116400000000002E-2</v>
      </c>
      <c r="I3" s="6">
        <v>0</v>
      </c>
      <c r="K3" s="4">
        <v>1.9283920000000001</v>
      </c>
      <c r="L3" s="5">
        <v>0.1830628</v>
      </c>
      <c r="M3" s="6">
        <v>0</v>
      </c>
      <c r="O3" s="4">
        <v>1.9251860000000001</v>
      </c>
      <c r="P3" s="5">
        <v>0.33875650000000002</v>
      </c>
      <c r="Q3" s="6">
        <v>0</v>
      </c>
      <c r="S3" s="26">
        <v>1.9369730000000001</v>
      </c>
      <c r="T3" s="27">
        <v>0.1665441</v>
      </c>
      <c r="U3" s="6">
        <v>0</v>
      </c>
      <c r="X3" s="3" t="s">
        <v>7</v>
      </c>
      <c r="Y3">
        <f>Resultater!M8</f>
        <v>8.5271435222694052</v>
      </c>
      <c r="Z3">
        <f t="shared" ref="Z3:Z34" si="0">$C3*$Y3</f>
        <v>10.490049325378211</v>
      </c>
      <c r="AA3">
        <f t="shared" ref="AA3:AA34" si="1">G3*$Y3</f>
        <v>11.204939456854712</v>
      </c>
      <c r="AB3">
        <f t="shared" ref="AB3:AB47" si="2">K3*$Y3</f>
        <v>16.443675351196145</v>
      </c>
      <c r="AC3">
        <f t="shared" ref="AC3:AC32" si="3">O3*$Y3</f>
        <v>16.416337329063747</v>
      </c>
      <c r="AD3">
        <f>S3*$Y3</f>
        <v>16.516846769760736</v>
      </c>
      <c r="AF3" s="39">
        <v>1997</v>
      </c>
      <c r="AG3" s="36">
        <v>1.4512865770298065</v>
      </c>
      <c r="AH3" s="36">
        <v>1.5889035863459466</v>
      </c>
      <c r="AI3" s="36">
        <v>1.9957646163173219</v>
      </c>
      <c r="AJ3" s="36">
        <v>1.9697887563959184</v>
      </c>
      <c r="AK3" s="36">
        <v>1.9903681985890833</v>
      </c>
    </row>
    <row r="4" spans="1:37" x14ac:dyDescent="0.25">
      <c r="A4" s="3" t="s">
        <v>8</v>
      </c>
      <c r="B4" s="3"/>
      <c r="C4" s="26">
        <v>-1.6090799999999999E-2</v>
      </c>
      <c r="D4" s="27">
        <v>4.3619000000000002E-3</v>
      </c>
      <c r="E4" s="6">
        <v>0</v>
      </c>
      <c r="G4" s="26">
        <v>-1.8348300000000001E-2</v>
      </c>
      <c r="H4" s="27">
        <v>5.0559999999999997E-3</v>
      </c>
      <c r="I4" s="6">
        <v>0</v>
      </c>
      <c r="K4" s="4">
        <v>-7.3714699999999994E-2</v>
      </c>
      <c r="L4" s="5">
        <v>1.2200000000000001E-2</v>
      </c>
      <c r="M4" s="6">
        <v>0</v>
      </c>
      <c r="O4" s="4">
        <v>-7.0051199999999994E-2</v>
      </c>
      <c r="P4" s="5">
        <v>2.2525900000000001E-2</v>
      </c>
      <c r="Q4" s="6">
        <v>2E-3</v>
      </c>
      <c r="S4" s="26">
        <v>-7.3700299999999996E-2</v>
      </c>
      <c r="T4" s="27">
        <v>1.10913E-2</v>
      </c>
      <c r="U4" s="6">
        <v>0</v>
      </c>
      <c r="X4" s="3" t="s">
        <v>8</v>
      </c>
      <c r="Y4">
        <f>Resultater!M9</f>
        <v>72.712176649381078</v>
      </c>
      <c r="Z4">
        <f t="shared" si="0"/>
        <v>-1.169997092029861</v>
      </c>
      <c r="AA4">
        <f t="shared" si="1"/>
        <v>-1.334144830815839</v>
      </c>
      <c r="AB4">
        <f t="shared" si="2"/>
        <v>-5.3599562880561313</v>
      </c>
      <c r="AC4">
        <f t="shared" si="3"/>
        <v>-5.0935752289011234</v>
      </c>
      <c r="AD4">
        <f t="shared" ref="AD4:AD67" si="4">S4*$Y4</f>
        <v>-5.3589092327123797</v>
      </c>
      <c r="AF4" s="39">
        <v>1998</v>
      </c>
      <c r="AG4" s="36">
        <v>1.429340090971583</v>
      </c>
      <c r="AH4" s="36">
        <v>1.5429604282621647</v>
      </c>
      <c r="AI4" s="36">
        <v>1.8847073487466357</v>
      </c>
      <c r="AJ4" s="36">
        <v>1.8616285670889077</v>
      </c>
      <c r="AK4" s="36">
        <v>1.8799127915361815</v>
      </c>
    </row>
    <row r="5" spans="1:37" x14ac:dyDescent="0.25">
      <c r="A5" s="3" t="s">
        <v>9</v>
      </c>
      <c r="B5" s="3"/>
      <c r="C5" s="26">
        <v>0.87935750000000001</v>
      </c>
      <c r="D5" s="27">
        <v>0.1011002</v>
      </c>
      <c r="E5" s="6">
        <v>0</v>
      </c>
      <c r="G5" s="26">
        <v>0.77601810000000004</v>
      </c>
      <c r="H5" s="27">
        <v>0.13315340000000001</v>
      </c>
      <c r="I5" s="6">
        <v>0</v>
      </c>
      <c r="K5" s="4">
        <v>2.5822600000000001E-2</v>
      </c>
      <c r="L5" s="5">
        <v>0.28554000000000002</v>
      </c>
      <c r="M5" s="6">
        <v>0.92800000000000005</v>
      </c>
      <c r="O5" s="4">
        <v>0.53381040000000002</v>
      </c>
      <c r="P5" s="5">
        <v>0.50849219999999995</v>
      </c>
      <c r="Q5" s="6">
        <v>0.29399999999999998</v>
      </c>
      <c r="S5" s="26">
        <v>0.1207773</v>
      </c>
      <c r="T5" s="27">
        <v>0.26008599999999998</v>
      </c>
      <c r="U5" s="6">
        <v>0.64200000000000002</v>
      </c>
      <c r="X5" s="3" t="s">
        <v>9</v>
      </c>
      <c r="Y5">
        <f>Resultater!M10</f>
        <v>0</v>
      </c>
      <c r="Z5">
        <f t="shared" si="0"/>
        <v>0</v>
      </c>
      <c r="AA5">
        <f t="shared" si="1"/>
        <v>0</v>
      </c>
      <c r="AB5">
        <f t="shared" si="2"/>
        <v>0</v>
      </c>
      <c r="AC5">
        <f t="shared" si="3"/>
        <v>0</v>
      </c>
      <c r="AD5">
        <f t="shared" si="4"/>
        <v>0</v>
      </c>
      <c r="AF5" s="39">
        <v>1999</v>
      </c>
      <c r="AG5" s="36">
        <v>1.4028159757447973</v>
      </c>
      <c r="AH5" s="36">
        <v>1.4951954063611195</v>
      </c>
      <c r="AI5" s="36">
        <v>1.7785764734278691</v>
      </c>
      <c r="AJ5" s="36">
        <v>1.758266258462952</v>
      </c>
      <c r="AK5" s="36">
        <v>1.774357078788668</v>
      </c>
    </row>
    <row r="6" spans="1:37" x14ac:dyDescent="0.25">
      <c r="A6" s="3" t="s">
        <v>10</v>
      </c>
      <c r="B6" s="3"/>
      <c r="C6" s="26">
        <v>0.67792200000000002</v>
      </c>
      <c r="D6" s="27">
        <v>6.2520099999999995E-2</v>
      </c>
      <c r="E6" s="6">
        <v>0</v>
      </c>
      <c r="G6" s="26">
        <v>0.53922219999999998</v>
      </c>
      <c r="H6" s="27">
        <v>7.8274200000000002E-2</v>
      </c>
      <c r="I6" s="6">
        <v>0</v>
      </c>
      <c r="K6" s="4">
        <v>-3.4807900000000003E-2</v>
      </c>
      <c r="L6" s="5">
        <v>0.1901302</v>
      </c>
      <c r="M6" s="6">
        <v>0.85499999999999998</v>
      </c>
      <c r="O6" s="4">
        <v>-0.25296679999999999</v>
      </c>
      <c r="P6" s="5">
        <v>0.39416240000000002</v>
      </c>
      <c r="Q6" s="6">
        <v>0.52100000000000002</v>
      </c>
      <c r="S6" s="26">
        <v>-6.5503699999999998E-2</v>
      </c>
      <c r="T6" s="27">
        <v>0.17632700000000001</v>
      </c>
      <c r="U6" s="6">
        <v>0.71</v>
      </c>
      <c r="X6" s="3" t="s">
        <v>10</v>
      </c>
      <c r="Y6">
        <f>Resultater!M11</f>
        <v>0</v>
      </c>
      <c r="Z6">
        <f t="shared" si="0"/>
        <v>0</v>
      </c>
      <c r="AA6">
        <f t="shared" si="1"/>
        <v>0</v>
      </c>
      <c r="AB6">
        <f t="shared" si="2"/>
        <v>0</v>
      </c>
      <c r="AC6">
        <f t="shared" si="3"/>
        <v>0</v>
      </c>
      <c r="AD6">
        <f t="shared" si="4"/>
        <v>0</v>
      </c>
      <c r="AF6" s="39">
        <v>2000</v>
      </c>
      <c r="AG6" s="36">
        <v>1.3720122110634223</v>
      </c>
      <c r="AH6" s="36">
        <v>1.4457271144474155</v>
      </c>
      <c r="AI6" s="36">
        <v>1.6770513079946516</v>
      </c>
      <c r="AJ6" s="36">
        <v>1.6593895135827201</v>
      </c>
      <c r="AK6" s="36">
        <v>1.6733821158768376</v>
      </c>
    </row>
    <row r="7" spans="1:37" x14ac:dyDescent="0.25">
      <c r="A7" s="3" t="s">
        <v>11</v>
      </c>
      <c r="B7" s="3"/>
      <c r="C7" s="26">
        <v>0.71008389999999999</v>
      </c>
      <c r="D7" s="27">
        <v>3.4644500000000002E-2</v>
      </c>
      <c r="E7" s="6">
        <v>0</v>
      </c>
      <c r="G7" s="26">
        <v>0.65212749999999997</v>
      </c>
      <c r="H7" s="27">
        <v>4.2489499999999999E-2</v>
      </c>
      <c r="I7" s="6">
        <v>0</v>
      </c>
      <c r="K7" s="4">
        <v>0.1250204</v>
      </c>
      <c r="L7" s="5">
        <v>0.1015445</v>
      </c>
      <c r="M7" s="6">
        <v>0.218</v>
      </c>
      <c r="O7" s="4">
        <v>-0.16148019999999999</v>
      </c>
      <c r="P7" s="5">
        <v>0.19802320000000001</v>
      </c>
      <c r="Q7" s="6">
        <v>0.41499999999999998</v>
      </c>
      <c r="S7" s="26">
        <v>6.9992799999999994E-2</v>
      </c>
      <c r="T7" s="27">
        <v>9.4075300000000001E-2</v>
      </c>
      <c r="U7" s="6">
        <v>0.45700000000000002</v>
      </c>
      <c r="X7" s="3" t="s">
        <v>11</v>
      </c>
      <c r="Y7">
        <f>Resultater!M12</f>
        <v>0</v>
      </c>
      <c r="Z7">
        <f t="shared" si="0"/>
        <v>0</v>
      </c>
      <c r="AA7">
        <f t="shared" si="1"/>
        <v>0</v>
      </c>
      <c r="AB7">
        <f t="shared" si="2"/>
        <v>0</v>
      </c>
      <c r="AC7">
        <f t="shared" si="3"/>
        <v>0</v>
      </c>
      <c r="AD7">
        <f t="shared" si="4"/>
        <v>0</v>
      </c>
      <c r="AF7" s="39">
        <v>2001</v>
      </c>
      <c r="AG7" s="36">
        <v>1.3372014633351159</v>
      </c>
      <c r="AH7" s="36">
        <v>1.3946640718099688</v>
      </c>
      <c r="AI7" s="36">
        <v>1.5798384119718836</v>
      </c>
      <c r="AJ7" s="36">
        <v>1.5647125467627601</v>
      </c>
      <c r="AK7" s="36">
        <v>1.5766960525883467</v>
      </c>
    </row>
    <row r="8" spans="1:37" x14ac:dyDescent="0.25">
      <c r="A8" s="3" t="s">
        <v>12</v>
      </c>
      <c r="B8" s="3"/>
      <c r="C8" s="26">
        <v>0.29785519999999999</v>
      </c>
      <c r="D8" s="27">
        <v>3.1796100000000001E-2</v>
      </c>
      <c r="E8" s="6">
        <v>0</v>
      </c>
      <c r="G8" s="26">
        <v>0.32228000000000001</v>
      </c>
      <c r="H8" s="27">
        <v>3.7546599999999999E-2</v>
      </c>
      <c r="I8" s="6">
        <v>0</v>
      </c>
      <c r="K8" s="4">
        <v>-0.1089773</v>
      </c>
      <c r="L8" s="5">
        <v>8.7753800000000007E-2</v>
      </c>
      <c r="M8" s="6">
        <v>0.214</v>
      </c>
      <c r="O8" s="4">
        <v>-0.47744059999999999</v>
      </c>
      <c r="P8" s="5">
        <v>0.16679359999999999</v>
      </c>
      <c r="Q8" s="6">
        <v>4.0000000000000001E-3</v>
      </c>
      <c r="S8" s="26">
        <v>-0.18325720000000001</v>
      </c>
      <c r="T8" s="27">
        <v>8.0622600000000003E-2</v>
      </c>
      <c r="U8" s="6">
        <v>2.3E-2</v>
      </c>
      <c r="X8" s="3" t="s">
        <v>12</v>
      </c>
      <c r="Y8">
        <f>Resultater!M13</f>
        <v>0</v>
      </c>
      <c r="Z8">
        <f t="shared" si="0"/>
        <v>0</v>
      </c>
      <c r="AA8">
        <f t="shared" si="1"/>
        <v>0</v>
      </c>
      <c r="AB8">
        <f t="shared" si="2"/>
        <v>0</v>
      </c>
      <c r="AC8">
        <f t="shared" si="3"/>
        <v>0</v>
      </c>
      <c r="AD8">
        <f t="shared" si="4"/>
        <v>0</v>
      </c>
      <c r="AF8" s="39">
        <v>2002</v>
      </c>
      <c r="AG8" s="36">
        <v>1.2986337177124339</v>
      </c>
      <c r="AH8" s="36">
        <v>1.3421057707596515</v>
      </c>
      <c r="AI8" s="36">
        <v>1.486668754192275</v>
      </c>
      <c r="AJ8" s="36">
        <v>1.4739733448757886</v>
      </c>
      <c r="AK8" s="36">
        <v>1.4840313157355685</v>
      </c>
    </row>
    <row r="9" spans="1:37" x14ac:dyDescent="0.25">
      <c r="A9" s="3" t="s">
        <v>13</v>
      </c>
      <c r="B9" s="3"/>
      <c r="C9" s="26">
        <v>0.19560459999999999</v>
      </c>
      <c r="D9" s="27">
        <v>3.8023700000000001E-2</v>
      </c>
      <c r="E9" s="6">
        <v>0</v>
      </c>
      <c r="G9" s="26">
        <v>0.25957479999999999</v>
      </c>
      <c r="H9" s="27">
        <v>4.3670199999999999E-2</v>
      </c>
      <c r="I9" s="6">
        <v>0</v>
      </c>
      <c r="K9" s="4">
        <v>0.1593358</v>
      </c>
      <c r="L9" s="5">
        <v>9.7413200000000005E-2</v>
      </c>
      <c r="M9" s="6">
        <v>0.10199999999999999</v>
      </c>
      <c r="O9" s="4">
        <v>-0.1226883</v>
      </c>
      <c r="P9" s="5">
        <v>0.16896659999999999</v>
      </c>
      <c r="Q9" s="6">
        <v>0.46800000000000003</v>
      </c>
      <c r="S9" s="26">
        <v>0.10128189999999999</v>
      </c>
      <c r="T9" s="27">
        <v>8.8474700000000003E-2</v>
      </c>
      <c r="U9" s="6">
        <v>0.252</v>
      </c>
      <c r="X9" s="3" t="s">
        <v>13</v>
      </c>
      <c r="Y9">
        <f>Resultater!M14</f>
        <v>0</v>
      </c>
      <c r="Z9">
        <f t="shared" si="0"/>
        <v>0</v>
      </c>
      <c r="AA9">
        <f t="shared" si="1"/>
        <v>0</v>
      </c>
      <c r="AB9">
        <f t="shared" si="2"/>
        <v>0</v>
      </c>
      <c r="AC9">
        <f t="shared" si="3"/>
        <v>0</v>
      </c>
      <c r="AD9">
        <f t="shared" si="4"/>
        <v>0</v>
      </c>
      <c r="AF9" s="39">
        <v>2003</v>
      </c>
      <c r="AG9" s="36">
        <v>1.2565385884209903</v>
      </c>
      <c r="AH9" s="36">
        <v>1.2881435961234491</v>
      </c>
      <c r="AI9" s="36">
        <v>1.39729522644755</v>
      </c>
      <c r="AJ9" s="36">
        <v>1.3869312458636536</v>
      </c>
      <c r="AK9" s="36">
        <v>1.3951421362812462</v>
      </c>
    </row>
    <row r="10" spans="1:37" x14ac:dyDescent="0.25">
      <c r="A10" s="3" t="s">
        <v>14</v>
      </c>
      <c r="B10" s="3"/>
      <c r="C10" s="26">
        <v>0</v>
      </c>
      <c r="D10" s="27">
        <v>0</v>
      </c>
      <c r="E10" s="6">
        <v>0</v>
      </c>
      <c r="G10" s="26">
        <v>0</v>
      </c>
      <c r="H10" s="27">
        <v>0</v>
      </c>
      <c r="I10" s="6">
        <v>0</v>
      </c>
      <c r="K10" s="4">
        <v>0</v>
      </c>
      <c r="L10" s="5"/>
      <c r="M10" s="6"/>
      <c r="O10" s="4">
        <v>0</v>
      </c>
      <c r="P10" s="5"/>
      <c r="Q10" s="6"/>
      <c r="S10" s="26"/>
      <c r="T10" s="27"/>
      <c r="U10" s="6"/>
      <c r="X10" s="3" t="s">
        <v>14</v>
      </c>
      <c r="Y10">
        <f>Resultater!M15</f>
        <v>1</v>
      </c>
      <c r="Z10">
        <f t="shared" si="0"/>
        <v>0</v>
      </c>
      <c r="AA10">
        <f t="shared" si="1"/>
        <v>0</v>
      </c>
      <c r="AB10">
        <f t="shared" si="2"/>
        <v>0</v>
      </c>
      <c r="AC10">
        <f t="shared" si="3"/>
        <v>0</v>
      </c>
      <c r="AD10">
        <f t="shared" si="4"/>
        <v>0</v>
      </c>
      <c r="AF10" s="39">
        <v>2004</v>
      </c>
      <c r="AG10" s="36">
        <v>1.2111273523278783</v>
      </c>
      <c r="AH10" s="36">
        <v>1.2328616345902152</v>
      </c>
      <c r="AI10" s="36">
        <v>1.3114904549853279</v>
      </c>
      <c r="AJ10" s="36">
        <v>1.3033648073242603</v>
      </c>
      <c r="AK10" s="36">
        <v>1.3098023726956836</v>
      </c>
    </row>
    <row r="11" spans="1:37" x14ac:dyDescent="0.25">
      <c r="A11" s="3" t="s">
        <v>15</v>
      </c>
      <c r="B11" s="3"/>
      <c r="C11" s="26">
        <v>-0.24807390000000001</v>
      </c>
      <c r="D11" s="27">
        <v>6.9559599999999999E-2</v>
      </c>
      <c r="E11" s="6">
        <v>0</v>
      </c>
      <c r="G11" s="26">
        <v>-0.1695673</v>
      </c>
      <c r="H11" s="27">
        <v>7.1679099999999996E-2</v>
      </c>
      <c r="I11" s="6">
        <v>1.7999999999999999E-2</v>
      </c>
      <c r="K11" s="4"/>
      <c r="L11" s="5"/>
      <c r="M11" s="6"/>
      <c r="O11" s="4"/>
      <c r="P11" s="5"/>
      <c r="Q11" s="6"/>
      <c r="S11" s="26"/>
      <c r="T11" s="27"/>
      <c r="U11" s="6"/>
      <c r="X11" s="3" t="s">
        <v>15</v>
      </c>
      <c r="Y11">
        <f>Resultater!M16</f>
        <v>0</v>
      </c>
      <c r="Z11">
        <f t="shared" si="0"/>
        <v>0</v>
      </c>
      <c r="AA11">
        <f t="shared" si="1"/>
        <v>0</v>
      </c>
      <c r="AB11">
        <f t="shared" si="2"/>
        <v>0</v>
      </c>
      <c r="AC11">
        <f t="shared" si="3"/>
        <v>0</v>
      </c>
      <c r="AD11">
        <f t="shared" si="4"/>
        <v>0</v>
      </c>
      <c r="AF11" s="39">
        <v>2005</v>
      </c>
      <c r="AG11" s="36">
        <v>1.1625947436725514</v>
      </c>
      <c r="AH11" s="36">
        <v>1.1763373890007822</v>
      </c>
      <c r="AI11" s="36">
        <v>1.2290448690402416</v>
      </c>
      <c r="AJ11" s="36">
        <v>1.2230699254276545</v>
      </c>
      <c r="AK11" s="36">
        <v>1.2278035899552084</v>
      </c>
    </row>
    <row r="12" spans="1:37" x14ac:dyDescent="0.25">
      <c r="A12" s="3" t="s">
        <v>16</v>
      </c>
      <c r="B12" s="3"/>
      <c r="C12" s="26">
        <v>-0.63741150000000002</v>
      </c>
      <c r="D12" s="27">
        <v>0.1028327</v>
      </c>
      <c r="E12" s="6">
        <v>0</v>
      </c>
      <c r="G12" s="26">
        <v>-0.56771919999999998</v>
      </c>
      <c r="H12" s="27">
        <v>0.1030418</v>
      </c>
      <c r="I12" s="6">
        <v>0</v>
      </c>
      <c r="K12" s="4"/>
      <c r="L12" s="5"/>
      <c r="M12" s="6"/>
      <c r="O12" s="4"/>
      <c r="P12" s="5"/>
      <c r="Q12" s="6"/>
      <c r="S12" s="26"/>
      <c r="T12" s="27"/>
      <c r="U12" s="6"/>
      <c r="X12" s="3" t="s">
        <v>16</v>
      </c>
      <c r="Y12">
        <f>Resultater!M17</f>
        <v>0</v>
      </c>
      <c r="Z12">
        <f t="shared" si="0"/>
        <v>0</v>
      </c>
      <c r="AA12">
        <f t="shared" si="1"/>
        <v>0</v>
      </c>
      <c r="AB12">
        <f t="shared" si="2"/>
        <v>0</v>
      </c>
      <c r="AC12">
        <f t="shared" si="3"/>
        <v>0</v>
      </c>
      <c r="AD12">
        <f t="shared" si="4"/>
        <v>0</v>
      </c>
      <c r="AF12" s="39">
        <v>2006</v>
      </c>
      <c r="AG12" s="36">
        <v>1.1111205420578789</v>
      </c>
      <c r="AH12" s="36">
        <v>1.1186424103570967</v>
      </c>
      <c r="AI12" s="36">
        <v>1.1497649918560886</v>
      </c>
      <c r="AJ12" s="36">
        <v>1.1458581705191635</v>
      </c>
      <c r="AK12" s="36">
        <v>1.1489533598259101</v>
      </c>
    </row>
    <row r="13" spans="1:37" x14ac:dyDescent="0.25">
      <c r="A13" s="3" t="s">
        <v>17</v>
      </c>
      <c r="B13" s="3"/>
      <c r="C13" s="26"/>
      <c r="D13" s="27"/>
      <c r="E13" s="6"/>
      <c r="G13" s="26"/>
      <c r="H13" s="27"/>
      <c r="I13" s="6"/>
      <c r="K13" s="4">
        <v>-0.3219632</v>
      </c>
      <c r="L13" s="5">
        <v>0.1787135</v>
      </c>
      <c r="M13" s="6">
        <v>7.1999999999999995E-2</v>
      </c>
      <c r="O13" s="4">
        <v>-0.39297369999999998</v>
      </c>
      <c r="P13" s="5">
        <v>0.29755779999999998</v>
      </c>
      <c r="Q13" s="6">
        <v>0.187</v>
      </c>
      <c r="S13" s="26">
        <v>-0.34276259999999997</v>
      </c>
      <c r="T13" s="27">
        <v>0.159391</v>
      </c>
      <c r="U13" s="6">
        <v>3.2000000000000001E-2</v>
      </c>
      <c r="X13" s="3" t="s">
        <v>17</v>
      </c>
      <c r="Y13">
        <f>Resultater!M18</f>
        <v>0</v>
      </c>
      <c r="Z13">
        <f t="shared" si="0"/>
        <v>0</v>
      </c>
      <c r="AA13">
        <f t="shared" si="1"/>
        <v>0</v>
      </c>
      <c r="AB13">
        <f t="shared" si="2"/>
        <v>0</v>
      </c>
      <c r="AC13">
        <f t="shared" si="3"/>
        <v>0</v>
      </c>
      <c r="AD13">
        <f t="shared" si="4"/>
        <v>0</v>
      </c>
      <c r="AF13" s="39">
        <v>2007</v>
      </c>
      <c r="AG13" s="36">
        <v>1.0568709809620689</v>
      </c>
      <c r="AH13" s="36">
        <v>1.0598428583999353</v>
      </c>
      <c r="AI13" s="36">
        <v>1.0734719248613818</v>
      </c>
      <c r="AJ13" s="36">
        <v>1.0715553108372631</v>
      </c>
      <c r="AK13" s="36">
        <v>1.0730737532540033</v>
      </c>
    </row>
    <row r="14" spans="1:37" x14ac:dyDescent="0.25">
      <c r="A14" s="3" t="s">
        <v>18</v>
      </c>
      <c r="B14" s="3"/>
      <c r="C14" s="26">
        <v>0</v>
      </c>
      <c r="D14" s="27"/>
      <c r="E14" s="6"/>
      <c r="G14" s="26">
        <v>0</v>
      </c>
      <c r="H14" s="27"/>
      <c r="I14" s="6"/>
      <c r="K14" s="4">
        <v>0</v>
      </c>
      <c r="L14" s="5"/>
      <c r="M14" s="6"/>
      <c r="O14" s="4">
        <v>0</v>
      </c>
      <c r="P14" s="5"/>
      <c r="Q14" s="6"/>
      <c r="S14" s="26"/>
      <c r="T14" s="27"/>
      <c r="U14" s="6"/>
      <c r="X14" s="3" t="s">
        <v>18</v>
      </c>
      <c r="Y14">
        <f>Resultater!M19</f>
        <v>1</v>
      </c>
      <c r="Z14">
        <f t="shared" si="0"/>
        <v>0</v>
      </c>
      <c r="AA14">
        <f t="shared" si="1"/>
        <v>0</v>
      </c>
      <c r="AB14">
        <f t="shared" si="2"/>
        <v>0</v>
      </c>
      <c r="AC14">
        <f t="shared" si="3"/>
        <v>0</v>
      </c>
      <c r="AD14">
        <f t="shared" si="4"/>
        <v>0</v>
      </c>
      <c r="AF14" s="39">
        <v>2008</v>
      </c>
      <c r="AG14" s="37">
        <v>1</v>
      </c>
      <c r="AH14" s="37">
        <v>1</v>
      </c>
      <c r="AI14" s="37">
        <v>1</v>
      </c>
      <c r="AJ14" s="37">
        <v>1</v>
      </c>
      <c r="AK14" s="37">
        <v>1</v>
      </c>
    </row>
    <row r="15" spans="1:37" x14ac:dyDescent="0.25">
      <c r="A15" s="3" t="s">
        <v>19</v>
      </c>
      <c r="B15" s="3"/>
      <c r="C15" s="26">
        <v>0.10952240000000001</v>
      </c>
      <c r="D15" s="27">
        <v>6.1677799999999998E-2</v>
      </c>
      <c r="E15" s="6">
        <v>7.5999999999999998E-2</v>
      </c>
      <c r="G15" s="26">
        <v>9.2302700000000001E-2</v>
      </c>
      <c r="H15" s="27">
        <v>6.9800500000000001E-2</v>
      </c>
      <c r="I15" s="6">
        <v>0.186</v>
      </c>
      <c r="K15" s="4">
        <v>5.1158799999999997E-2</v>
      </c>
      <c r="L15" s="5">
        <v>0.18154139999999999</v>
      </c>
      <c r="M15" s="6">
        <v>0.77800000000000002</v>
      </c>
      <c r="O15" s="4">
        <v>0.39808850000000001</v>
      </c>
      <c r="P15" s="5">
        <v>0.26741090000000001</v>
      </c>
      <c r="Q15" s="6">
        <v>0.13700000000000001</v>
      </c>
      <c r="S15" s="26">
        <v>0.15953059999999999</v>
      </c>
      <c r="T15" s="27">
        <v>0.1570134</v>
      </c>
      <c r="U15" s="6">
        <v>0.31</v>
      </c>
      <c r="X15" s="3" t="s">
        <v>19</v>
      </c>
      <c r="Y15">
        <f>Resultater!M20</f>
        <v>0</v>
      </c>
      <c r="Z15">
        <f t="shared" si="0"/>
        <v>0</v>
      </c>
      <c r="AA15">
        <f t="shared" si="1"/>
        <v>0</v>
      </c>
      <c r="AB15">
        <f t="shared" si="2"/>
        <v>0</v>
      </c>
      <c r="AC15">
        <f t="shared" si="3"/>
        <v>0</v>
      </c>
      <c r="AD15">
        <f t="shared" si="4"/>
        <v>0</v>
      </c>
      <c r="AF15" s="39">
        <v>2009</v>
      </c>
      <c r="AG15" s="36">
        <v>0.94065036078911357</v>
      </c>
      <c r="AH15" s="36">
        <v>0.9391706532645977</v>
      </c>
      <c r="AI15" s="36">
        <v>0.92919557884905191</v>
      </c>
      <c r="AJ15" s="36">
        <v>0.93104260744948086</v>
      </c>
      <c r="AK15" s="36">
        <v>0.92957929426459851</v>
      </c>
    </row>
    <row r="16" spans="1:37" x14ac:dyDescent="0.25">
      <c r="A16" s="3" t="s">
        <v>20</v>
      </c>
      <c r="B16" s="3"/>
      <c r="C16" s="26">
        <v>0.32478430000000003</v>
      </c>
      <c r="D16" s="27">
        <v>5.6446099999999999E-2</v>
      </c>
      <c r="E16" s="6">
        <v>0</v>
      </c>
      <c r="G16" s="26">
        <v>0.24141570000000001</v>
      </c>
      <c r="H16" s="27">
        <v>6.2371700000000002E-2</v>
      </c>
      <c r="I16" s="6">
        <v>0</v>
      </c>
      <c r="K16" s="4">
        <v>0.32013829999999999</v>
      </c>
      <c r="L16" s="5">
        <v>0.18201310000000001</v>
      </c>
      <c r="M16" s="6">
        <v>7.9000000000000001E-2</v>
      </c>
      <c r="O16" s="4">
        <v>-0.631907</v>
      </c>
      <c r="P16" s="5">
        <v>0.40574199999999999</v>
      </c>
      <c r="Q16" s="6">
        <v>0.11899999999999999</v>
      </c>
      <c r="S16" s="26">
        <v>0.1562762</v>
      </c>
      <c r="T16" s="27">
        <v>0.16805600000000001</v>
      </c>
      <c r="U16" s="6">
        <v>0.35199999999999998</v>
      </c>
      <c r="X16" s="3" t="s">
        <v>20</v>
      </c>
      <c r="Y16">
        <f>Resultater!M21</f>
        <v>0</v>
      </c>
      <c r="Z16">
        <f t="shared" si="0"/>
        <v>0</v>
      </c>
      <c r="AA16">
        <f t="shared" si="1"/>
        <v>0</v>
      </c>
      <c r="AB16">
        <f t="shared" si="2"/>
        <v>0</v>
      </c>
      <c r="AC16">
        <f t="shared" si="3"/>
        <v>0</v>
      </c>
      <c r="AD16">
        <f t="shared" si="4"/>
        <v>0</v>
      </c>
      <c r="AF16" s="39">
        <v>2010</v>
      </c>
      <c r="AG16" s="36">
        <v>0.87895464344296215</v>
      </c>
      <c r="AH16" s="36">
        <v>0.87740758413497777</v>
      </c>
      <c r="AI16" s="36">
        <v>0.86091598020389914</v>
      </c>
      <c r="AJ16" s="36">
        <v>0.86454417401228223</v>
      </c>
      <c r="AK16" s="36">
        <v>0.86166972808552023</v>
      </c>
    </row>
    <row r="17" spans="1:37" x14ac:dyDescent="0.25">
      <c r="A17" s="3" t="s">
        <v>21</v>
      </c>
      <c r="B17" s="3"/>
      <c r="C17" s="26">
        <v>0.50665519999999997</v>
      </c>
      <c r="D17" s="27">
        <v>0.1194086</v>
      </c>
      <c r="E17" s="6">
        <v>0</v>
      </c>
      <c r="G17" s="26">
        <v>0.42688399999999999</v>
      </c>
      <c r="H17" s="27">
        <v>0.12660879999999999</v>
      </c>
      <c r="I17" s="6">
        <v>1E-3</v>
      </c>
      <c r="K17" s="4"/>
      <c r="L17" s="5"/>
      <c r="M17" s="6"/>
      <c r="O17" s="4"/>
      <c r="P17" s="5"/>
      <c r="Q17" s="6"/>
      <c r="S17" s="26"/>
      <c r="T17" s="27"/>
      <c r="U17" s="6"/>
      <c r="X17" s="3" t="s">
        <v>21</v>
      </c>
      <c r="Y17">
        <f>Resultater!M22</f>
        <v>0</v>
      </c>
      <c r="Z17">
        <f t="shared" si="0"/>
        <v>0</v>
      </c>
      <c r="AA17">
        <f t="shared" si="1"/>
        <v>0</v>
      </c>
      <c r="AB17">
        <f t="shared" si="2"/>
        <v>0</v>
      </c>
      <c r="AC17">
        <f t="shared" si="3"/>
        <v>0</v>
      </c>
      <c r="AD17">
        <f t="shared" si="4"/>
        <v>0</v>
      </c>
      <c r="AF17" s="39">
        <v>2011</v>
      </c>
      <c r="AG17" s="36">
        <v>0.81503613832991639</v>
      </c>
      <c r="AH17" s="36">
        <v>0.81475986129994826</v>
      </c>
      <c r="AI17" s="36">
        <v>0.79502852037761151</v>
      </c>
      <c r="AJ17" s="36">
        <v>0.80037547723398728</v>
      </c>
      <c r="AK17" s="36">
        <v>0.7961393368379398</v>
      </c>
    </row>
    <row r="18" spans="1:37" x14ac:dyDescent="0.25">
      <c r="A18" s="3" t="s">
        <v>22</v>
      </c>
      <c r="B18" s="3"/>
      <c r="C18" s="26"/>
      <c r="D18" s="27"/>
      <c r="E18" s="6"/>
      <c r="G18" s="26"/>
      <c r="H18" s="27"/>
      <c r="I18" s="6"/>
      <c r="K18" s="4">
        <v>0.61506419999999995</v>
      </c>
      <c r="L18" s="5">
        <v>0.26882319999999998</v>
      </c>
      <c r="M18" s="6">
        <v>2.1999999999999999E-2</v>
      </c>
      <c r="O18" s="4">
        <v>-0.29109699999999999</v>
      </c>
      <c r="P18" s="5">
        <v>0.58831990000000001</v>
      </c>
      <c r="Q18" s="6">
        <v>0.621</v>
      </c>
      <c r="S18" s="26">
        <v>0.45550020000000002</v>
      </c>
      <c r="T18" s="27">
        <v>0.24789910000000001</v>
      </c>
      <c r="U18" s="6">
        <v>6.6000000000000003E-2</v>
      </c>
      <c r="W18" s="4"/>
      <c r="X18" s="3" t="s">
        <v>22</v>
      </c>
      <c r="Y18">
        <f>Resultater!M23</f>
        <v>0</v>
      </c>
      <c r="Z18">
        <f t="shared" si="0"/>
        <v>0</v>
      </c>
      <c r="AA18">
        <f t="shared" si="1"/>
        <v>0</v>
      </c>
      <c r="AB18">
        <f t="shared" si="2"/>
        <v>0</v>
      </c>
      <c r="AC18">
        <f t="shared" si="3"/>
        <v>0</v>
      </c>
      <c r="AD18">
        <f t="shared" si="4"/>
        <v>0</v>
      </c>
      <c r="AF18" s="39">
        <v>2012</v>
      </c>
      <c r="AG18" s="36">
        <v>0.7490096457185923</v>
      </c>
      <c r="AH18" s="36">
        <v>0.75127317444906283</v>
      </c>
      <c r="AI18" s="36">
        <v>0.73140965263169222</v>
      </c>
      <c r="AJ18" s="36">
        <v>0.73841619325901775</v>
      </c>
      <c r="AK18" s="36">
        <v>0.7328652433289522</v>
      </c>
    </row>
    <row r="19" spans="1:37" x14ac:dyDescent="0.25">
      <c r="A19" s="3" t="s">
        <v>23</v>
      </c>
      <c r="B19" s="3"/>
      <c r="C19" s="26">
        <v>0.71485370000000004</v>
      </c>
      <c r="D19" s="27">
        <v>9.6981800000000007E-2</v>
      </c>
      <c r="E19" s="6">
        <v>0</v>
      </c>
      <c r="G19" s="26">
        <v>0.68696740000000001</v>
      </c>
      <c r="H19" s="27">
        <v>0.10206460000000001</v>
      </c>
      <c r="I19" s="6">
        <v>0</v>
      </c>
      <c r="K19" s="4"/>
      <c r="L19" s="5"/>
      <c r="M19" s="6"/>
      <c r="O19" s="4"/>
      <c r="P19" s="5"/>
      <c r="Q19" s="6"/>
      <c r="S19" s="26"/>
      <c r="T19" s="27"/>
      <c r="U19" s="6"/>
      <c r="X19" s="3" t="s">
        <v>23</v>
      </c>
      <c r="Y19">
        <f>Resultater!M24</f>
        <v>0</v>
      </c>
      <c r="Z19">
        <f t="shared" si="0"/>
        <v>0</v>
      </c>
      <c r="AA19">
        <f t="shared" si="1"/>
        <v>0</v>
      </c>
      <c r="AB19">
        <f t="shared" si="2"/>
        <v>0</v>
      </c>
      <c r="AC19">
        <f t="shared" si="3"/>
        <v>0</v>
      </c>
      <c r="AD19">
        <f t="shared" si="4"/>
        <v>0</v>
      </c>
      <c r="AF19" s="39">
        <v>2013</v>
      </c>
      <c r="AG19" s="38">
        <v>0.68098219422266082</v>
      </c>
      <c r="AH19" s="38">
        <v>0.68699012020854</v>
      </c>
      <c r="AI19" s="38">
        <v>0.66994419399397243</v>
      </c>
      <c r="AJ19" s="38">
        <v>0.67855414381802459</v>
      </c>
      <c r="AK19" s="38">
        <v>0.67173288880563009</v>
      </c>
    </row>
    <row r="20" spans="1:37" x14ac:dyDescent="0.25">
      <c r="A20" s="3" t="s">
        <v>24</v>
      </c>
      <c r="B20" s="3"/>
      <c r="C20" s="26">
        <v>0.13790530000000001</v>
      </c>
      <c r="D20" s="27">
        <v>1.60603E-2</v>
      </c>
      <c r="E20" s="6">
        <v>0</v>
      </c>
      <c r="G20" s="26">
        <v>0.14292060000000001</v>
      </c>
      <c r="H20" s="27">
        <v>2.0131799999999998E-2</v>
      </c>
      <c r="I20" s="6">
        <v>0</v>
      </c>
      <c r="K20" s="4">
        <v>0.15282989999999999</v>
      </c>
      <c r="L20" s="5">
        <v>4.6471100000000001E-2</v>
      </c>
      <c r="M20" s="6">
        <v>1E-3</v>
      </c>
      <c r="O20" s="4">
        <v>-5.7658300000000003E-2</v>
      </c>
      <c r="P20" s="5">
        <v>8.8519700000000007E-2</v>
      </c>
      <c r="Q20" s="6">
        <v>0.51500000000000001</v>
      </c>
      <c r="S20" s="26">
        <v>0.110596</v>
      </c>
      <c r="T20" s="27">
        <v>4.2913100000000003E-2</v>
      </c>
      <c r="U20" s="6">
        <v>0.01</v>
      </c>
      <c r="X20" s="3" t="s">
        <v>24</v>
      </c>
      <c r="Y20">
        <f>Resultater!M25</f>
        <v>0</v>
      </c>
      <c r="Z20">
        <f t="shared" si="0"/>
        <v>0</v>
      </c>
      <c r="AA20">
        <f t="shared" si="1"/>
        <v>0</v>
      </c>
      <c r="AB20">
        <f t="shared" si="2"/>
        <v>0</v>
      </c>
      <c r="AC20">
        <f t="shared" si="3"/>
        <v>0</v>
      </c>
      <c r="AD20">
        <f t="shared" si="4"/>
        <v>0</v>
      </c>
      <c r="AF20" s="39">
        <v>2014</v>
      </c>
      <c r="AG20" s="36">
        <v>0.65442270687777837</v>
      </c>
      <c r="AH20" s="36">
        <v>0.65624699524634478</v>
      </c>
      <c r="AI20" s="36">
        <v>0.6291764490785875</v>
      </c>
      <c r="AJ20" s="36">
        <v>0.63662551843253123</v>
      </c>
      <c r="AK20" s="36">
        <v>0.6307274036754118</v>
      </c>
    </row>
    <row r="21" spans="1:37" x14ac:dyDescent="0.25">
      <c r="A21" s="3" t="s">
        <v>25</v>
      </c>
      <c r="B21" s="3"/>
      <c r="C21" s="26">
        <v>0.31355169999999999</v>
      </c>
      <c r="D21" s="27">
        <v>4.0543700000000002E-2</v>
      </c>
      <c r="E21" s="6">
        <v>0</v>
      </c>
      <c r="G21" s="26">
        <v>0.27440730000000002</v>
      </c>
      <c r="H21" s="27">
        <v>5.3737100000000003E-2</v>
      </c>
      <c r="I21" s="6">
        <v>0</v>
      </c>
      <c r="K21" s="4">
        <v>0.23626140000000001</v>
      </c>
      <c r="L21" s="5">
        <v>0.12863520000000001</v>
      </c>
      <c r="M21" s="6">
        <v>6.6000000000000003E-2</v>
      </c>
      <c r="O21" s="4">
        <v>-0.16616310000000001</v>
      </c>
      <c r="P21" s="5">
        <v>0.2903271</v>
      </c>
      <c r="Q21" s="6">
        <v>0.56699999999999995</v>
      </c>
      <c r="S21" s="26">
        <v>0.17635500000000001</v>
      </c>
      <c r="T21" s="27">
        <v>0.12110849999999999</v>
      </c>
      <c r="U21" s="6">
        <v>0.14499999999999999</v>
      </c>
      <c r="X21" s="3" t="s">
        <v>25</v>
      </c>
      <c r="Y21">
        <f>Resultater!M26</f>
        <v>0</v>
      </c>
      <c r="Z21">
        <f t="shared" si="0"/>
        <v>0</v>
      </c>
      <c r="AA21">
        <f t="shared" si="1"/>
        <v>0</v>
      </c>
      <c r="AB21">
        <f t="shared" si="2"/>
        <v>0</v>
      </c>
      <c r="AC21">
        <f t="shared" si="3"/>
        <v>0</v>
      </c>
      <c r="AD21">
        <f t="shared" si="4"/>
        <v>0</v>
      </c>
      <c r="AF21" s="39">
        <v>2015</v>
      </c>
      <c r="AG21" s="36">
        <v>0.62907332458295739</v>
      </c>
      <c r="AH21" s="36">
        <v>0.62705331877283144</v>
      </c>
      <c r="AI21" s="36">
        <v>0.59105322953656769</v>
      </c>
      <c r="AJ21" s="36">
        <v>0.59745319096709992</v>
      </c>
      <c r="AK21" s="36">
        <v>0.59238924552920347</v>
      </c>
    </row>
    <row r="22" spans="1:37" x14ac:dyDescent="0.25">
      <c r="A22" s="3" t="s">
        <v>26</v>
      </c>
      <c r="B22" s="3"/>
      <c r="C22" s="26">
        <v>0.44734299999999999</v>
      </c>
      <c r="D22" s="27">
        <v>6.3912300000000005E-2</v>
      </c>
      <c r="E22" s="6">
        <v>0</v>
      </c>
      <c r="G22" s="26">
        <v>0.40226790000000001</v>
      </c>
      <c r="H22" s="27">
        <v>8.2846799999999998E-2</v>
      </c>
      <c r="I22" s="6">
        <v>0</v>
      </c>
      <c r="K22" s="4">
        <v>0.40349109999999999</v>
      </c>
      <c r="L22" s="5">
        <v>0.19696259999999999</v>
      </c>
      <c r="M22" s="6">
        <v>4.1000000000000002E-2</v>
      </c>
      <c r="O22" s="4">
        <v>-0.11126030000000001</v>
      </c>
      <c r="P22" s="5">
        <v>0.4506715</v>
      </c>
      <c r="Q22" s="6">
        <v>0.80500000000000005</v>
      </c>
      <c r="S22" s="26">
        <v>0.30693429999999999</v>
      </c>
      <c r="T22" s="27">
        <v>0.1854276</v>
      </c>
      <c r="U22" s="6">
        <v>9.8000000000000004E-2</v>
      </c>
      <c r="X22" s="3" t="s">
        <v>26</v>
      </c>
      <c r="Y22">
        <f>Resultater!M27</f>
        <v>0</v>
      </c>
      <c r="Z22">
        <f t="shared" si="0"/>
        <v>0</v>
      </c>
      <c r="AA22">
        <f t="shared" si="1"/>
        <v>0</v>
      </c>
      <c r="AB22">
        <f t="shared" si="2"/>
        <v>0</v>
      </c>
      <c r="AC22">
        <f t="shared" si="3"/>
        <v>0</v>
      </c>
      <c r="AD22">
        <f t="shared" si="4"/>
        <v>0</v>
      </c>
      <c r="AF22" s="39">
        <v>2016</v>
      </c>
      <c r="AG22" s="36">
        <v>0.60486795732625809</v>
      </c>
      <c r="AH22" s="36">
        <v>0.59931895385462064</v>
      </c>
      <c r="AI22" s="36">
        <v>0.55538881661277051</v>
      </c>
      <c r="AJ22" s="36">
        <v>0.56084147955009334</v>
      </c>
      <c r="AK22" s="36">
        <v>0.55653066659570671</v>
      </c>
    </row>
    <row r="23" spans="1:37" x14ac:dyDescent="0.25">
      <c r="A23" s="3" t="s">
        <v>27</v>
      </c>
      <c r="B23" s="3"/>
      <c r="C23" s="26">
        <v>-0.43305129999999997</v>
      </c>
      <c r="D23" s="27">
        <v>7.8316200000000002E-2</v>
      </c>
      <c r="E23" s="6">
        <v>0</v>
      </c>
      <c r="G23" s="26">
        <v>-0.32697379999999998</v>
      </c>
      <c r="H23" s="27">
        <v>8.0119800000000005E-2</v>
      </c>
      <c r="I23" s="6">
        <v>0</v>
      </c>
      <c r="K23" s="4">
        <v>-0.30196729999999999</v>
      </c>
      <c r="L23" s="5">
        <v>0.23769660000000001</v>
      </c>
      <c r="M23" s="6">
        <v>0.20399999999999999</v>
      </c>
      <c r="O23" s="4">
        <v>0.1096193</v>
      </c>
      <c r="P23" s="5">
        <v>0.4505864</v>
      </c>
      <c r="Q23" s="6">
        <v>0.80800000000000005</v>
      </c>
      <c r="S23" s="26">
        <v>-0.21384549999999999</v>
      </c>
      <c r="T23" s="27">
        <v>0.214616</v>
      </c>
      <c r="U23" s="6">
        <v>0.31900000000000001</v>
      </c>
      <c r="X23" s="3" t="s">
        <v>27</v>
      </c>
      <c r="Y23">
        <f>Resultater!M28</f>
        <v>0</v>
      </c>
      <c r="Z23">
        <f t="shared" si="0"/>
        <v>0</v>
      </c>
      <c r="AA23">
        <f t="shared" si="1"/>
        <v>0</v>
      </c>
      <c r="AB23">
        <f t="shared" si="2"/>
        <v>0</v>
      </c>
      <c r="AC23">
        <f t="shared" si="3"/>
        <v>0</v>
      </c>
      <c r="AD23">
        <f t="shared" si="4"/>
        <v>0</v>
      </c>
      <c r="AF23" s="39">
        <v>2017</v>
      </c>
      <c r="AG23" s="36">
        <v>0.58174487599793945</v>
      </c>
      <c r="AH23" s="36">
        <v>0.57295990818043141</v>
      </c>
      <c r="AI23" s="36">
        <v>0.52201183044356314</v>
      </c>
      <c r="AJ23" s="36">
        <v>0.52660993348624119</v>
      </c>
      <c r="AK23" s="36">
        <v>0.52297843955266654</v>
      </c>
    </row>
    <row r="24" spans="1:37" x14ac:dyDescent="0.25">
      <c r="A24" s="3" t="s">
        <v>28</v>
      </c>
      <c r="B24" s="3"/>
      <c r="C24" s="26">
        <v>-0.21583069999999999</v>
      </c>
      <c r="D24" s="27">
        <v>7.9664299999999993E-2</v>
      </c>
      <c r="E24" s="6">
        <v>7.0000000000000001E-3</v>
      </c>
      <c r="G24" s="26">
        <v>-0.20330719999999999</v>
      </c>
      <c r="H24" s="27">
        <v>8.2606799999999994E-2</v>
      </c>
      <c r="I24" s="6">
        <v>1.4E-2</v>
      </c>
      <c r="K24" s="4">
        <v>-0.16028300000000001</v>
      </c>
      <c r="L24" s="5">
        <v>0.2433128</v>
      </c>
      <c r="M24" s="6">
        <v>0.51</v>
      </c>
      <c r="O24" s="4">
        <v>-0.47177160000000001</v>
      </c>
      <c r="P24" s="5">
        <v>0.492508</v>
      </c>
      <c r="Q24" s="6">
        <v>0.33800000000000002</v>
      </c>
      <c r="S24" s="26">
        <v>-0.2287439</v>
      </c>
      <c r="T24" s="27">
        <v>0.22169720000000001</v>
      </c>
      <c r="U24" s="6">
        <v>0.30199999999999999</v>
      </c>
      <c r="X24" s="3" t="s">
        <v>28</v>
      </c>
      <c r="Y24">
        <f>Resultater!M29</f>
        <v>0</v>
      </c>
      <c r="Z24">
        <f t="shared" si="0"/>
        <v>0</v>
      </c>
      <c r="AA24">
        <f t="shared" si="1"/>
        <v>0</v>
      </c>
      <c r="AB24">
        <f t="shared" si="2"/>
        <v>0</v>
      </c>
      <c r="AC24">
        <f t="shared" si="3"/>
        <v>0</v>
      </c>
      <c r="AD24">
        <f t="shared" si="4"/>
        <v>0</v>
      </c>
      <c r="AF24" s="39">
        <v>2018</v>
      </c>
      <c r="AG24" s="36">
        <v>0.55964636833994796</v>
      </c>
      <c r="AH24" s="36">
        <v>0.54789784257641116</v>
      </c>
      <c r="AI24" s="36">
        <v>0.49076399789751096</v>
      </c>
      <c r="AJ24" s="36">
        <v>0.49459201729606872</v>
      </c>
      <c r="AK24" s="36">
        <v>0.4915726083240346</v>
      </c>
    </row>
    <row r="25" spans="1:37" x14ac:dyDescent="0.25">
      <c r="A25" s="3" t="s">
        <v>29</v>
      </c>
      <c r="B25" s="3"/>
      <c r="C25" s="26">
        <v>0.53358689999999998</v>
      </c>
      <c r="D25" s="27">
        <v>0.1006556</v>
      </c>
      <c r="E25" s="6">
        <v>0</v>
      </c>
      <c r="G25" s="26">
        <v>0.4898363</v>
      </c>
      <c r="H25" s="27">
        <v>9.9677199999999994E-2</v>
      </c>
      <c r="I25" s="6">
        <v>0</v>
      </c>
      <c r="K25" s="4">
        <v>0.2440427</v>
      </c>
      <c r="L25" s="5">
        <v>0.34712589999999999</v>
      </c>
      <c r="M25" s="6">
        <v>0.48199999999999998</v>
      </c>
      <c r="O25" s="4">
        <v>-0.29617539999999998</v>
      </c>
      <c r="P25" s="5">
        <v>0.99001110000000003</v>
      </c>
      <c r="Q25" s="6">
        <v>0.76500000000000001</v>
      </c>
      <c r="S25" s="26">
        <v>0.18343200000000001</v>
      </c>
      <c r="T25" s="27">
        <v>0.32561630000000003</v>
      </c>
      <c r="U25" s="6">
        <v>0.57299999999999995</v>
      </c>
      <c r="X25" s="3" t="s">
        <v>29</v>
      </c>
      <c r="Y25">
        <f>Resultater!M30</f>
        <v>0</v>
      </c>
      <c r="Z25">
        <f t="shared" si="0"/>
        <v>0</v>
      </c>
      <c r="AA25">
        <f t="shared" si="1"/>
        <v>0</v>
      </c>
      <c r="AB25">
        <f t="shared" si="2"/>
        <v>0</v>
      </c>
      <c r="AC25">
        <f t="shared" si="3"/>
        <v>0</v>
      </c>
      <c r="AD25">
        <f t="shared" si="4"/>
        <v>0</v>
      </c>
      <c r="AF25" s="39">
        <v>2019</v>
      </c>
      <c r="AG25" s="36">
        <v>0.53851842669705863</v>
      </c>
      <c r="AH25" s="36">
        <v>0.52405962516900817</v>
      </c>
      <c r="AI25" s="36">
        <v>0.46149903902446548</v>
      </c>
      <c r="AJ25" s="36">
        <v>0.46463392183685331</v>
      </c>
      <c r="AK25" s="36">
        <v>0.46216535920838642</v>
      </c>
    </row>
    <row r="26" spans="1:37" x14ac:dyDescent="0.25">
      <c r="A26" s="3" t="s">
        <v>30</v>
      </c>
      <c r="B26" s="3"/>
      <c r="C26" s="26">
        <v>-0.64274679999999995</v>
      </c>
      <c r="D26" s="27">
        <v>0.16817180000000001</v>
      </c>
      <c r="E26" s="6">
        <v>0</v>
      </c>
      <c r="G26" s="26">
        <v>-0.78092019999999995</v>
      </c>
      <c r="H26" s="27">
        <v>0.2192549</v>
      </c>
      <c r="I26" s="6">
        <v>0</v>
      </c>
      <c r="K26" s="4"/>
      <c r="L26" s="5"/>
      <c r="M26" s="6"/>
      <c r="O26" s="4"/>
      <c r="P26" s="5"/>
      <c r="Q26" s="6"/>
      <c r="S26" s="26"/>
      <c r="T26" s="27"/>
      <c r="U26" s="6"/>
      <c r="X26" s="3" t="s">
        <v>30</v>
      </c>
      <c r="Y26">
        <f>Resultater!M31</f>
        <v>0</v>
      </c>
      <c r="Z26">
        <f t="shared" si="0"/>
        <v>0</v>
      </c>
      <c r="AA26">
        <f t="shared" si="1"/>
        <v>0</v>
      </c>
      <c r="AB26">
        <f t="shared" si="2"/>
        <v>0</v>
      </c>
      <c r="AC26">
        <f t="shared" si="3"/>
        <v>0</v>
      </c>
      <c r="AD26">
        <f t="shared" si="4"/>
        <v>0</v>
      </c>
      <c r="AF26" s="39">
        <v>2020</v>
      </c>
      <c r="AG26" s="36">
        <v>0.51831046419927884</v>
      </c>
      <c r="AH26" s="36">
        <v>0.5013769263507587</v>
      </c>
      <c r="AI26" s="36">
        <v>0.43408165932750181</v>
      </c>
      <c r="AJ26" s="36">
        <v>0.43659348878353621</v>
      </c>
      <c r="AK26" s="36">
        <v>0.43461999936274109</v>
      </c>
    </row>
    <row r="27" spans="1:37" x14ac:dyDescent="0.25">
      <c r="A27" s="3" t="s">
        <v>31</v>
      </c>
      <c r="B27" s="3"/>
      <c r="C27" s="26">
        <v>-0.29117929999999997</v>
      </c>
      <c r="D27" s="27">
        <v>7.5853500000000004E-2</v>
      </c>
      <c r="E27" s="6">
        <v>0</v>
      </c>
      <c r="G27" s="26">
        <v>-0.28155950000000002</v>
      </c>
      <c r="H27" s="27">
        <v>9.7225800000000001E-2</v>
      </c>
      <c r="I27" s="6">
        <v>4.0000000000000001E-3</v>
      </c>
      <c r="K27" s="4"/>
      <c r="L27" s="5"/>
      <c r="M27" s="6"/>
      <c r="O27" s="4"/>
      <c r="P27" s="5"/>
      <c r="Q27" s="6"/>
      <c r="S27" s="26"/>
      <c r="T27" s="27"/>
      <c r="U27" s="6"/>
      <c r="X27" s="3" t="s">
        <v>31</v>
      </c>
      <c r="Y27">
        <f>Resultater!M32</f>
        <v>0</v>
      </c>
      <c r="Z27">
        <f t="shared" si="0"/>
        <v>0</v>
      </c>
      <c r="AA27">
        <f t="shared" si="1"/>
        <v>0</v>
      </c>
      <c r="AB27">
        <f t="shared" si="2"/>
        <v>0</v>
      </c>
      <c r="AC27">
        <f t="shared" si="3"/>
        <v>0</v>
      </c>
      <c r="AD27">
        <f t="shared" si="4"/>
        <v>0</v>
      </c>
    </row>
    <row r="28" spans="1:37" x14ac:dyDescent="0.25">
      <c r="A28" s="3" t="s">
        <v>32</v>
      </c>
      <c r="B28" s="3"/>
      <c r="C28" s="26"/>
      <c r="D28" s="27"/>
      <c r="E28" s="6"/>
      <c r="G28" s="26"/>
      <c r="H28" s="27"/>
      <c r="I28" s="6"/>
      <c r="K28" s="4">
        <v>-0.2058046</v>
      </c>
      <c r="L28" s="5">
        <v>0.20406840000000001</v>
      </c>
      <c r="M28" s="6">
        <v>0.313</v>
      </c>
      <c r="O28" s="4">
        <v>-0.63940600000000003</v>
      </c>
      <c r="P28" s="5">
        <v>0.50956100000000004</v>
      </c>
      <c r="Q28" s="6">
        <v>0.21</v>
      </c>
      <c r="S28" s="26">
        <v>-0.25548379999999998</v>
      </c>
      <c r="T28" s="27">
        <v>0.19313659999999999</v>
      </c>
      <c r="U28" s="6">
        <v>0.186</v>
      </c>
      <c r="X28" s="3" t="s">
        <v>32</v>
      </c>
      <c r="Y28">
        <f>Resultater!M33</f>
        <v>0</v>
      </c>
      <c r="Z28">
        <f t="shared" si="0"/>
        <v>0</v>
      </c>
      <c r="AA28">
        <f t="shared" si="1"/>
        <v>0</v>
      </c>
      <c r="AB28">
        <f t="shared" si="2"/>
        <v>0</v>
      </c>
      <c r="AC28">
        <f t="shared" si="3"/>
        <v>0</v>
      </c>
      <c r="AD28">
        <f t="shared" si="4"/>
        <v>0</v>
      </c>
    </row>
    <row r="29" spans="1:37" x14ac:dyDescent="0.25">
      <c r="A29" s="3" t="s">
        <v>33</v>
      </c>
      <c r="B29" s="3"/>
      <c r="C29" s="26">
        <v>-0.19181970000000001</v>
      </c>
      <c r="D29" s="27">
        <v>2.9665299999999999E-2</v>
      </c>
      <c r="E29" s="6">
        <v>0</v>
      </c>
      <c r="G29" s="26">
        <v>-0.18594569999999999</v>
      </c>
      <c r="H29" s="27">
        <v>3.8625100000000002E-2</v>
      </c>
      <c r="I29" s="6">
        <v>0</v>
      </c>
      <c r="K29" s="4">
        <v>-0.18667690000000001</v>
      </c>
      <c r="L29" s="5">
        <v>8.94765E-2</v>
      </c>
      <c r="M29" s="6">
        <v>3.6999999999999998E-2</v>
      </c>
      <c r="O29" s="4">
        <v>-0.24768560000000001</v>
      </c>
      <c r="P29" s="5">
        <v>0.1916592</v>
      </c>
      <c r="Q29" s="6">
        <v>0.19600000000000001</v>
      </c>
      <c r="S29" s="26">
        <v>-0.1922401</v>
      </c>
      <c r="T29" s="27">
        <v>8.4064700000000006E-2</v>
      </c>
      <c r="U29" s="6">
        <v>2.1999999999999999E-2</v>
      </c>
      <c r="X29" s="3" t="s">
        <v>33</v>
      </c>
      <c r="Y29">
        <f>Resultater!M34</f>
        <v>0</v>
      </c>
      <c r="Z29">
        <f t="shared" si="0"/>
        <v>0</v>
      </c>
      <c r="AA29">
        <f t="shared" si="1"/>
        <v>0</v>
      </c>
      <c r="AB29">
        <f t="shared" si="2"/>
        <v>0</v>
      </c>
      <c r="AC29">
        <f t="shared" si="3"/>
        <v>0</v>
      </c>
      <c r="AD29">
        <f t="shared" si="4"/>
        <v>0</v>
      </c>
    </row>
    <row r="30" spans="1:37" x14ac:dyDescent="0.25">
      <c r="A30" s="3" t="s">
        <v>34</v>
      </c>
      <c r="B30" s="3"/>
      <c r="C30" s="26">
        <v>3.6816599999999998E-2</v>
      </c>
      <c r="D30" s="27">
        <v>2.6098699999999999E-2</v>
      </c>
      <c r="E30" s="6">
        <v>0.158</v>
      </c>
      <c r="G30" s="26">
        <v>2.4826500000000001E-2</v>
      </c>
      <c r="H30" s="27">
        <v>3.1819899999999998E-2</v>
      </c>
      <c r="I30" s="6">
        <v>0.435</v>
      </c>
      <c r="K30" s="4">
        <v>0.1345556</v>
      </c>
      <c r="L30" s="5">
        <v>7.3070899999999994E-2</v>
      </c>
      <c r="M30" s="6">
        <v>6.6000000000000003E-2</v>
      </c>
      <c r="O30" s="4">
        <v>0.14138629999999999</v>
      </c>
      <c r="P30" s="5">
        <v>0.148253</v>
      </c>
      <c r="Q30" s="6">
        <v>0.34</v>
      </c>
      <c r="S30" s="26">
        <v>0.13825280000000001</v>
      </c>
      <c r="T30" s="27">
        <v>6.8131399999999995E-2</v>
      </c>
      <c r="U30" s="6">
        <v>4.2000000000000003E-2</v>
      </c>
      <c r="X30" s="3" t="s">
        <v>34</v>
      </c>
      <c r="Y30">
        <f>Resultater!M35</f>
        <v>0</v>
      </c>
      <c r="Z30">
        <f t="shared" si="0"/>
        <v>0</v>
      </c>
      <c r="AA30">
        <f t="shared" si="1"/>
        <v>0</v>
      </c>
      <c r="AB30">
        <f t="shared" si="2"/>
        <v>0</v>
      </c>
      <c r="AC30">
        <f t="shared" si="3"/>
        <v>0</v>
      </c>
      <c r="AD30">
        <f t="shared" si="4"/>
        <v>0</v>
      </c>
    </row>
    <row r="31" spans="1:37" x14ac:dyDescent="0.25">
      <c r="A31" s="3" t="s">
        <v>35</v>
      </c>
      <c r="B31" s="3"/>
      <c r="C31" s="26">
        <v>5.0429000000000003E-3</v>
      </c>
      <c r="D31" s="27">
        <v>4.3140299999999999E-2</v>
      </c>
      <c r="E31" s="6">
        <v>0.90700000000000003</v>
      </c>
      <c r="G31" s="26">
        <v>-5.2285199999999997E-2</v>
      </c>
      <c r="H31" s="27">
        <v>5.1256900000000001E-2</v>
      </c>
      <c r="I31" s="6">
        <v>0.308</v>
      </c>
      <c r="K31" s="4">
        <v>-0.12729109999999999</v>
      </c>
      <c r="L31" s="5">
        <v>0.1152579</v>
      </c>
      <c r="M31" s="6">
        <v>0.26900000000000002</v>
      </c>
      <c r="O31" s="4">
        <v>0.23551929999999999</v>
      </c>
      <c r="P31" s="5">
        <v>0.18294189999999999</v>
      </c>
      <c r="Q31" s="6">
        <v>0.19800000000000001</v>
      </c>
      <c r="S31" s="26">
        <v>-4.2800100000000001E-2</v>
      </c>
      <c r="T31" s="27">
        <v>0.10290299999999999</v>
      </c>
      <c r="U31" s="6">
        <v>0.67700000000000005</v>
      </c>
      <c r="X31" s="3" t="s">
        <v>35</v>
      </c>
      <c r="Y31">
        <f>Resultater!M36</f>
        <v>0</v>
      </c>
      <c r="Z31">
        <f t="shared" si="0"/>
        <v>0</v>
      </c>
      <c r="AA31">
        <f t="shared" si="1"/>
        <v>0</v>
      </c>
      <c r="AB31">
        <f t="shared" si="2"/>
        <v>0</v>
      </c>
      <c r="AC31">
        <f t="shared" si="3"/>
        <v>0</v>
      </c>
      <c r="AD31">
        <f t="shared" si="4"/>
        <v>0</v>
      </c>
    </row>
    <row r="32" spans="1:37" x14ac:dyDescent="0.25">
      <c r="A32" s="3" t="s">
        <v>36</v>
      </c>
      <c r="B32" s="3"/>
      <c r="C32" s="26">
        <v>0.2177501</v>
      </c>
      <c r="D32" s="27">
        <v>1.9286500000000002E-2</v>
      </c>
      <c r="E32" s="6">
        <v>0</v>
      </c>
      <c r="G32" s="26">
        <v>0.20533090000000001</v>
      </c>
      <c r="H32" s="27">
        <v>2.3359499999999998E-2</v>
      </c>
      <c r="I32" s="6">
        <v>0</v>
      </c>
      <c r="K32" s="4">
        <v>0.1124508</v>
      </c>
      <c r="L32" s="5">
        <v>4.8318699999999999E-2</v>
      </c>
      <c r="M32" s="6">
        <v>0.02</v>
      </c>
      <c r="O32" s="4">
        <v>0.14575779999999999</v>
      </c>
      <c r="P32" s="5">
        <v>8.0832899999999999E-2</v>
      </c>
      <c r="Q32" s="6">
        <v>7.0999999999999994E-2</v>
      </c>
      <c r="S32" s="26">
        <v>0.11977790000000001</v>
      </c>
      <c r="T32" s="27">
        <v>4.3976399999999999E-2</v>
      </c>
      <c r="U32" s="6">
        <v>6.0000000000000001E-3</v>
      </c>
      <c r="X32" s="3" t="s">
        <v>36</v>
      </c>
      <c r="Y32">
        <f>Resultater!M37</f>
        <v>0.69314718055994529</v>
      </c>
      <c r="Z32">
        <f t="shared" si="0"/>
        <v>0.15093286788164614</v>
      </c>
      <c r="AA32">
        <f t="shared" si="1"/>
        <v>0.14232453441683607</v>
      </c>
      <c r="AB32">
        <f t="shared" si="2"/>
        <v>7.7944954971710292E-2</v>
      </c>
      <c r="AC32">
        <f t="shared" si="3"/>
        <v>0.10103160811462039</v>
      </c>
      <c r="AD32">
        <f t="shared" si="4"/>
        <v>8.3023713678391078E-2</v>
      </c>
    </row>
    <row r="33" spans="1:30" x14ac:dyDescent="0.25">
      <c r="A33" s="3" t="s">
        <v>37</v>
      </c>
      <c r="B33" s="3"/>
      <c r="C33" s="26">
        <v>0.1829953</v>
      </c>
      <c r="D33" s="27">
        <v>0.25054389999999999</v>
      </c>
      <c r="E33" s="6">
        <v>0.46500000000000002</v>
      </c>
      <c r="G33" s="26">
        <v>0.1555165</v>
      </c>
      <c r="H33" s="27">
        <v>0.28267730000000002</v>
      </c>
      <c r="I33" s="6">
        <v>0.58199999999999996</v>
      </c>
      <c r="K33" s="4">
        <v>0.38173430000000003</v>
      </c>
      <c r="L33" s="5">
        <v>0.56750970000000001</v>
      </c>
      <c r="M33" s="6">
        <v>0.501</v>
      </c>
      <c r="O33" s="11">
        <v>0.38173430000000003</v>
      </c>
      <c r="P33" s="5"/>
      <c r="Q33" s="6"/>
      <c r="S33" s="26">
        <v>3.40962E-2</v>
      </c>
      <c r="T33" s="27">
        <v>0.56803110000000001</v>
      </c>
      <c r="U33" s="6">
        <v>0.95199999999999996</v>
      </c>
      <c r="X33" s="3" t="s">
        <v>37</v>
      </c>
      <c r="Y33">
        <f>Resultater!M38</f>
        <v>0</v>
      </c>
      <c r="Z33">
        <f t="shared" si="0"/>
        <v>0</v>
      </c>
      <c r="AA33">
        <f t="shared" si="1"/>
        <v>0</v>
      </c>
      <c r="AB33" s="61">
        <f t="shared" si="2"/>
        <v>0</v>
      </c>
      <c r="AC33" s="61">
        <f>AB33</f>
        <v>0</v>
      </c>
      <c r="AD33">
        <f t="shared" si="4"/>
        <v>0</v>
      </c>
    </row>
    <row r="34" spans="1:30" x14ac:dyDescent="0.25">
      <c r="A34" s="3" t="s">
        <v>38</v>
      </c>
      <c r="B34" s="3"/>
      <c r="C34" s="26">
        <v>-0.2405564</v>
      </c>
      <c r="D34" s="27">
        <v>0.1392669</v>
      </c>
      <c r="E34" s="6">
        <v>8.4000000000000005E-2</v>
      </c>
      <c r="G34" s="26">
        <v>-0.23194409999999999</v>
      </c>
      <c r="H34" s="27">
        <v>0.17746970000000001</v>
      </c>
      <c r="I34" s="6">
        <v>0.191</v>
      </c>
      <c r="K34" s="4"/>
      <c r="L34" s="5"/>
      <c r="M34" s="6"/>
      <c r="O34" s="4"/>
      <c r="P34" s="5"/>
      <c r="Q34" s="6"/>
      <c r="S34" s="26"/>
      <c r="T34" s="27"/>
      <c r="U34" s="6"/>
      <c r="X34" s="3" t="s">
        <v>38</v>
      </c>
      <c r="Y34">
        <f>Resultater!M39</f>
        <v>0</v>
      </c>
      <c r="Z34">
        <f t="shared" si="0"/>
        <v>0</v>
      </c>
      <c r="AA34">
        <f t="shared" si="1"/>
        <v>0</v>
      </c>
      <c r="AB34" s="61">
        <f t="shared" si="2"/>
        <v>0</v>
      </c>
      <c r="AC34" s="61">
        <f t="shared" ref="AC34:AC45" si="5">O34*$Y34</f>
        <v>0</v>
      </c>
      <c r="AD34">
        <f t="shared" si="4"/>
        <v>0</v>
      </c>
    </row>
    <row r="35" spans="1:30" x14ac:dyDescent="0.25">
      <c r="A35" s="3" t="s">
        <v>39</v>
      </c>
      <c r="B35" s="3"/>
      <c r="C35" s="26">
        <v>-0.1912354</v>
      </c>
      <c r="D35" s="27">
        <v>5.6583700000000001E-2</v>
      </c>
      <c r="E35" s="6">
        <v>1E-3</v>
      </c>
      <c r="G35" s="26">
        <v>-0.23164799999999999</v>
      </c>
      <c r="H35" s="27">
        <v>7.4592699999999998E-2</v>
      </c>
      <c r="I35" s="6">
        <v>2E-3</v>
      </c>
      <c r="K35" s="4"/>
      <c r="L35" s="5"/>
      <c r="M35" s="6"/>
      <c r="O35" s="4"/>
      <c r="P35" s="5"/>
      <c r="Q35" s="6"/>
      <c r="S35" s="26"/>
      <c r="T35" s="27"/>
      <c r="U35" s="6"/>
      <c r="X35" s="3" t="s">
        <v>39</v>
      </c>
      <c r="Y35">
        <f>Resultater!M40</f>
        <v>0</v>
      </c>
      <c r="Z35">
        <f t="shared" ref="Z35:Z71" si="6">$C35*$Y35</f>
        <v>0</v>
      </c>
      <c r="AA35">
        <f t="shared" ref="AA35:AA71" si="7">G35*$Y35</f>
        <v>0</v>
      </c>
      <c r="AB35" s="61">
        <f t="shared" si="2"/>
        <v>0</v>
      </c>
      <c r="AC35" s="61">
        <f t="shared" si="5"/>
        <v>0</v>
      </c>
      <c r="AD35">
        <f t="shared" si="4"/>
        <v>0</v>
      </c>
    </row>
    <row r="36" spans="1:30" x14ac:dyDescent="0.25">
      <c r="A36" s="3" t="s">
        <v>40</v>
      </c>
      <c r="B36" s="3"/>
      <c r="C36" s="26">
        <v>3.7091800000000001E-2</v>
      </c>
      <c r="D36" s="27">
        <v>5.0032100000000003E-2</v>
      </c>
      <c r="E36" s="6">
        <v>0.45800000000000002</v>
      </c>
      <c r="G36" s="26">
        <v>2.43254E-2</v>
      </c>
      <c r="H36" s="27">
        <v>6.23043E-2</v>
      </c>
      <c r="I36" s="6">
        <v>0.69599999999999995</v>
      </c>
      <c r="K36" s="4"/>
      <c r="L36" s="5"/>
      <c r="M36" s="6"/>
      <c r="O36" s="4"/>
      <c r="P36" s="5"/>
      <c r="Q36" s="6"/>
      <c r="S36" s="26"/>
      <c r="T36" s="27"/>
      <c r="U36" s="6"/>
      <c r="X36" s="3" t="s">
        <v>40</v>
      </c>
      <c r="Y36">
        <f>Resultater!M41</f>
        <v>0</v>
      </c>
      <c r="Z36">
        <f t="shared" si="6"/>
        <v>0</v>
      </c>
      <c r="AA36">
        <f t="shared" si="7"/>
        <v>0</v>
      </c>
      <c r="AB36" s="61">
        <f t="shared" si="2"/>
        <v>0</v>
      </c>
      <c r="AC36" s="61">
        <f t="shared" si="5"/>
        <v>0</v>
      </c>
      <c r="AD36">
        <f t="shared" si="4"/>
        <v>0</v>
      </c>
    </row>
    <row r="37" spans="1:30" x14ac:dyDescent="0.25">
      <c r="A37" s="3" t="s">
        <v>41</v>
      </c>
      <c r="B37" s="3"/>
      <c r="C37" s="26">
        <v>0.22113050000000001</v>
      </c>
      <c r="D37" s="27">
        <v>8.1184900000000004E-2</v>
      </c>
      <c r="E37" s="6">
        <v>6.0000000000000001E-3</v>
      </c>
      <c r="G37" s="26">
        <v>0.3090463</v>
      </c>
      <c r="H37" s="27">
        <v>9.6664799999999995E-2</v>
      </c>
      <c r="I37" s="6">
        <v>1E-3</v>
      </c>
      <c r="K37" s="4"/>
      <c r="L37" s="5"/>
      <c r="M37" s="6"/>
      <c r="O37" s="4"/>
      <c r="P37" s="5"/>
      <c r="Q37" s="6"/>
      <c r="S37" s="26"/>
      <c r="T37" s="27"/>
      <c r="U37" s="6"/>
      <c r="X37" s="3" t="s">
        <v>41</v>
      </c>
      <c r="Y37">
        <f>Resultater!M42</f>
        <v>0</v>
      </c>
      <c r="Z37">
        <f t="shared" si="6"/>
        <v>0</v>
      </c>
      <c r="AA37">
        <f t="shared" si="7"/>
        <v>0</v>
      </c>
      <c r="AB37" s="61">
        <f t="shared" si="2"/>
        <v>0</v>
      </c>
      <c r="AC37" s="61">
        <f t="shared" si="5"/>
        <v>0</v>
      </c>
      <c r="AD37">
        <f t="shared" si="4"/>
        <v>0</v>
      </c>
    </row>
    <row r="38" spans="1:30" x14ac:dyDescent="0.25">
      <c r="A38" s="3" t="s">
        <v>42</v>
      </c>
      <c r="B38" s="3"/>
      <c r="C38" s="26">
        <v>-4.6832000000000002E-3</v>
      </c>
      <c r="D38" s="27">
        <v>3.3399999999999999E-2</v>
      </c>
      <c r="E38" s="6">
        <v>0.88800000000000001</v>
      </c>
      <c r="G38" s="26">
        <v>-4.7126899999999999E-2</v>
      </c>
      <c r="H38" s="27">
        <v>4.0564299999999998E-2</v>
      </c>
      <c r="I38" s="6">
        <v>0.245</v>
      </c>
      <c r="K38" s="4"/>
      <c r="L38" s="5"/>
      <c r="M38" s="6"/>
      <c r="O38" s="4"/>
      <c r="P38" s="5"/>
      <c r="Q38" s="6"/>
      <c r="S38" s="26"/>
      <c r="T38" s="27"/>
      <c r="U38" s="6"/>
      <c r="X38" s="3" t="s">
        <v>42</v>
      </c>
      <c r="Y38">
        <f>Resultater!M43</f>
        <v>0</v>
      </c>
      <c r="Z38">
        <f t="shared" si="6"/>
        <v>0</v>
      </c>
      <c r="AA38">
        <f t="shared" si="7"/>
        <v>0</v>
      </c>
      <c r="AB38" s="61">
        <f t="shared" si="2"/>
        <v>0</v>
      </c>
      <c r="AC38" s="61">
        <f t="shared" si="5"/>
        <v>0</v>
      </c>
      <c r="AD38">
        <f t="shared" si="4"/>
        <v>0</v>
      </c>
    </row>
    <row r="39" spans="1:30" x14ac:dyDescent="0.25">
      <c r="A39" s="3" t="s">
        <v>43</v>
      </c>
      <c r="B39" s="3"/>
      <c r="C39" s="26">
        <v>0.49603730000000001</v>
      </c>
      <c r="D39" s="27">
        <v>0.23215479999999999</v>
      </c>
      <c r="E39" s="6">
        <v>3.3000000000000002E-2</v>
      </c>
      <c r="G39" s="26">
        <v>0.4347916</v>
      </c>
      <c r="H39" s="27">
        <v>0.24488309999999999</v>
      </c>
      <c r="I39" s="6">
        <v>7.5999999999999998E-2</v>
      </c>
      <c r="K39" s="4"/>
      <c r="L39" s="5"/>
      <c r="M39" s="6"/>
      <c r="O39" s="4"/>
      <c r="P39" s="5"/>
      <c r="Q39" s="6"/>
      <c r="S39" s="26"/>
      <c r="T39" s="27"/>
      <c r="U39" s="6"/>
      <c r="X39" s="3" t="s">
        <v>43</v>
      </c>
      <c r="Y39">
        <f>Resultater!M44</f>
        <v>0</v>
      </c>
      <c r="Z39">
        <f t="shared" si="6"/>
        <v>0</v>
      </c>
      <c r="AA39">
        <f t="shared" si="7"/>
        <v>0</v>
      </c>
      <c r="AB39" s="61">
        <f t="shared" si="2"/>
        <v>0</v>
      </c>
      <c r="AC39" s="61">
        <f t="shared" si="5"/>
        <v>0</v>
      </c>
      <c r="AD39">
        <f t="shared" si="4"/>
        <v>0</v>
      </c>
    </row>
    <row r="40" spans="1:30" x14ac:dyDescent="0.25">
      <c r="A40" s="3" t="s">
        <v>44</v>
      </c>
      <c r="B40" s="3"/>
      <c r="C40" s="26"/>
      <c r="D40" s="27"/>
      <c r="E40" s="6"/>
      <c r="G40" s="26"/>
      <c r="H40" s="27"/>
      <c r="I40" s="6"/>
      <c r="K40" s="4">
        <v>-6.3939300000000004E-2</v>
      </c>
      <c r="L40" s="5">
        <v>6.4175999999999997E-2</v>
      </c>
      <c r="M40" s="6">
        <v>0.31900000000000001</v>
      </c>
      <c r="O40" s="4">
        <v>-0.3341442</v>
      </c>
      <c r="P40" s="5">
        <v>0.1206844</v>
      </c>
      <c r="Q40" s="6">
        <v>6.0000000000000001E-3</v>
      </c>
      <c r="S40" s="26">
        <v>-0.1170707</v>
      </c>
      <c r="T40" s="27">
        <v>5.9267399999999998E-2</v>
      </c>
      <c r="U40" s="6">
        <v>4.8000000000000001E-2</v>
      </c>
      <c r="X40" s="3" t="s">
        <v>44</v>
      </c>
      <c r="Y40">
        <f>Resultater!M45</f>
        <v>0</v>
      </c>
      <c r="Z40">
        <f t="shared" si="6"/>
        <v>0</v>
      </c>
      <c r="AA40">
        <f t="shared" si="7"/>
        <v>0</v>
      </c>
      <c r="AB40" s="61">
        <f t="shared" si="2"/>
        <v>0</v>
      </c>
      <c r="AC40" s="61">
        <f t="shared" si="5"/>
        <v>0</v>
      </c>
      <c r="AD40">
        <f t="shared" si="4"/>
        <v>0</v>
      </c>
    </row>
    <row r="41" spans="1:30" x14ac:dyDescent="0.25">
      <c r="A41" s="3" t="s">
        <v>45</v>
      </c>
      <c r="B41" s="3" t="s">
        <v>93</v>
      </c>
      <c r="C41" s="26">
        <v>-0.70510059999999997</v>
      </c>
      <c r="D41" s="27">
        <v>0.1050238</v>
      </c>
      <c r="E41" s="6">
        <v>0</v>
      </c>
      <c r="G41" s="26">
        <v>-0.65755799999999998</v>
      </c>
      <c r="H41" s="27">
        <v>0.10632610000000001</v>
      </c>
      <c r="I41" s="6">
        <v>0</v>
      </c>
      <c r="K41" s="4">
        <v>-0.9292414</v>
      </c>
      <c r="L41" s="5">
        <v>0.3139998</v>
      </c>
      <c r="M41" s="6">
        <v>3.0000000000000001E-3</v>
      </c>
      <c r="O41" s="4">
        <v>-0.90997600000000001</v>
      </c>
      <c r="P41" s="5">
        <v>0.70787080000000002</v>
      </c>
      <c r="Q41" s="6">
        <v>0.19900000000000001</v>
      </c>
      <c r="S41" s="26">
        <v>-0.90990360000000003</v>
      </c>
      <c r="T41" s="27">
        <v>0.288657</v>
      </c>
      <c r="U41" s="6">
        <v>2E-3</v>
      </c>
      <c r="X41" s="3" t="s">
        <v>45</v>
      </c>
      <c r="Y41">
        <f>Resultater!M46</f>
        <v>0</v>
      </c>
      <c r="Z41">
        <f t="shared" si="6"/>
        <v>0</v>
      </c>
      <c r="AA41">
        <f t="shared" si="7"/>
        <v>0</v>
      </c>
      <c r="AB41" s="61">
        <f t="shared" si="2"/>
        <v>0</v>
      </c>
      <c r="AC41" s="61">
        <f t="shared" si="5"/>
        <v>0</v>
      </c>
      <c r="AD41">
        <f t="shared" si="4"/>
        <v>0</v>
      </c>
    </row>
    <row r="42" spans="1:30" x14ac:dyDescent="0.25">
      <c r="A42" s="3" t="s">
        <v>46</v>
      </c>
      <c r="B42" s="3" t="s">
        <v>94</v>
      </c>
      <c r="C42" s="26">
        <v>-0.49906820000000002</v>
      </c>
      <c r="D42" s="27">
        <v>7.0480799999999996E-2</v>
      </c>
      <c r="E42" s="6">
        <v>0</v>
      </c>
      <c r="G42" s="26">
        <v>-0.33602130000000002</v>
      </c>
      <c r="H42" s="27">
        <v>7.2881799999999997E-2</v>
      </c>
      <c r="I42" s="6">
        <v>0</v>
      </c>
      <c r="K42" s="4">
        <v>-0.279669</v>
      </c>
      <c r="L42" s="5">
        <v>0.1917199</v>
      </c>
      <c r="M42" s="6">
        <v>0.14499999999999999</v>
      </c>
      <c r="O42" s="4">
        <v>0.30744189999999999</v>
      </c>
      <c r="P42" s="5">
        <v>0.2820744</v>
      </c>
      <c r="Q42" s="6">
        <v>0.27600000000000002</v>
      </c>
      <c r="S42" s="26">
        <v>-0.1227982</v>
      </c>
      <c r="T42" s="27">
        <v>0.16341600000000001</v>
      </c>
      <c r="U42" s="6">
        <v>0.45200000000000001</v>
      </c>
      <c r="W42" s="4"/>
      <c r="X42" s="3" t="s">
        <v>46</v>
      </c>
      <c r="Y42">
        <f>Resultater!M47</f>
        <v>0</v>
      </c>
      <c r="Z42">
        <f t="shared" si="6"/>
        <v>0</v>
      </c>
      <c r="AA42">
        <f t="shared" si="7"/>
        <v>0</v>
      </c>
      <c r="AB42" s="61">
        <f t="shared" si="2"/>
        <v>0</v>
      </c>
      <c r="AC42" s="61">
        <f t="shared" si="5"/>
        <v>0</v>
      </c>
      <c r="AD42">
        <f t="shared" si="4"/>
        <v>0</v>
      </c>
    </row>
    <row r="43" spans="1:30" x14ac:dyDescent="0.25">
      <c r="A43" s="3" t="s">
        <v>47</v>
      </c>
      <c r="B43" s="3" t="s">
        <v>96</v>
      </c>
      <c r="C43" s="26">
        <v>-0.10103380000000001</v>
      </c>
      <c r="D43" s="27">
        <v>2.6783000000000001E-2</v>
      </c>
      <c r="E43" s="6">
        <v>0</v>
      </c>
      <c r="G43" s="26">
        <v>-5.5912799999999999E-2</v>
      </c>
      <c r="H43" s="27">
        <v>3.1406799999999999E-2</v>
      </c>
      <c r="I43" s="6">
        <v>7.4999999999999997E-2</v>
      </c>
      <c r="K43" s="4">
        <v>0.2152075</v>
      </c>
      <c r="L43" s="5">
        <v>6.9559700000000002E-2</v>
      </c>
      <c r="M43" s="6">
        <v>2E-3</v>
      </c>
      <c r="O43" s="4">
        <v>0.39144060000000003</v>
      </c>
      <c r="P43" s="5">
        <v>0.11701209999999999</v>
      </c>
      <c r="Q43" s="6">
        <v>1E-3</v>
      </c>
      <c r="S43" s="26">
        <v>0.25909009999999999</v>
      </c>
      <c r="T43" s="27">
        <v>6.3013899999999998E-2</v>
      </c>
      <c r="U43" s="6">
        <v>0</v>
      </c>
      <c r="W43" s="4"/>
      <c r="X43" s="3" t="s">
        <v>47</v>
      </c>
      <c r="Y43">
        <f>Resultater!M48</f>
        <v>0</v>
      </c>
      <c r="Z43">
        <f t="shared" si="6"/>
        <v>0</v>
      </c>
      <c r="AA43">
        <f t="shared" si="7"/>
        <v>0</v>
      </c>
      <c r="AB43" s="61">
        <f t="shared" si="2"/>
        <v>0</v>
      </c>
      <c r="AC43" s="61">
        <f t="shared" si="5"/>
        <v>0</v>
      </c>
      <c r="AD43">
        <f t="shared" si="4"/>
        <v>0</v>
      </c>
    </row>
    <row r="44" spans="1:30" x14ac:dyDescent="0.25">
      <c r="A44" s="3" t="s">
        <v>48</v>
      </c>
      <c r="B44" s="3" t="s">
        <v>97</v>
      </c>
      <c r="C44" s="26">
        <v>-2.3891200000000001E-2</v>
      </c>
      <c r="D44" s="27">
        <v>2.3366600000000001E-2</v>
      </c>
      <c r="E44" s="6">
        <v>0.307</v>
      </c>
      <c r="G44" s="26">
        <v>-1.0193600000000001E-2</v>
      </c>
      <c r="H44" s="27">
        <v>2.8015000000000002E-2</v>
      </c>
      <c r="I44" s="6">
        <v>0.71599999999999997</v>
      </c>
      <c r="K44" s="4">
        <v>0.16395000000000001</v>
      </c>
      <c r="L44" s="5">
        <v>6.3346E-2</v>
      </c>
      <c r="M44" s="6">
        <v>0.01</v>
      </c>
      <c r="O44" s="4">
        <v>0.39706049999999998</v>
      </c>
      <c r="P44" s="5">
        <v>0.1068852</v>
      </c>
      <c r="Q44" s="6">
        <v>0</v>
      </c>
      <c r="S44" s="26">
        <v>0.2203193</v>
      </c>
      <c r="T44" s="27">
        <v>5.7354700000000002E-2</v>
      </c>
      <c r="U44" s="6">
        <v>0</v>
      </c>
      <c r="W44" s="4"/>
      <c r="X44" s="3" t="s">
        <v>48</v>
      </c>
      <c r="Y44">
        <f>Resultater!M49</f>
        <v>1</v>
      </c>
      <c r="Z44">
        <f t="shared" si="6"/>
        <v>-2.3891200000000001E-2</v>
      </c>
      <c r="AA44">
        <f t="shared" si="7"/>
        <v>-1.0193600000000001E-2</v>
      </c>
      <c r="AB44" s="61">
        <f t="shared" si="2"/>
        <v>0.16395000000000001</v>
      </c>
      <c r="AC44" s="61">
        <f t="shared" si="5"/>
        <v>0.39706049999999998</v>
      </c>
      <c r="AD44">
        <f t="shared" si="4"/>
        <v>0.2203193</v>
      </c>
    </row>
    <row r="45" spans="1:30" x14ac:dyDescent="0.25">
      <c r="A45" s="3" t="s">
        <v>49</v>
      </c>
      <c r="B45" s="3" t="s">
        <v>95</v>
      </c>
      <c r="C45" s="26">
        <v>0</v>
      </c>
      <c r="D45" s="27"/>
      <c r="E45" s="6"/>
      <c r="G45" s="26">
        <v>0</v>
      </c>
      <c r="H45" s="27"/>
      <c r="I45" s="6"/>
      <c r="K45" s="4">
        <v>0</v>
      </c>
      <c r="L45" s="5"/>
      <c r="M45" s="6"/>
      <c r="O45" s="4">
        <v>0</v>
      </c>
      <c r="P45" s="5"/>
      <c r="Q45" s="6"/>
      <c r="S45" s="26">
        <v>0</v>
      </c>
      <c r="T45" s="27"/>
      <c r="U45" s="6"/>
      <c r="W45" s="4"/>
      <c r="X45" s="3" t="s">
        <v>49</v>
      </c>
      <c r="Y45">
        <f>Resultater!M50</f>
        <v>0</v>
      </c>
      <c r="Z45">
        <f t="shared" si="6"/>
        <v>0</v>
      </c>
      <c r="AA45">
        <f t="shared" si="7"/>
        <v>0</v>
      </c>
      <c r="AB45" s="61">
        <f t="shared" si="2"/>
        <v>0</v>
      </c>
      <c r="AC45" s="61">
        <f t="shared" si="5"/>
        <v>0</v>
      </c>
      <c r="AD45">
        <f t="shared" si="4"/>
        <v>0</v>
      </c>
    </row>
    <row r="46" spans="1:30" x14ac:dyDescent="0.25">
      <c r="A46" s="3" t="s">
        <v>50</v>
      </c>
      <c r="B46" s="3"/>
      <c r="C46" s="26">
        <v>-0.140435</v>
      </c>
      <c r="D46" s="27">
        <v>0.13514010000000001</v>
      </c>
      <c r="E46" s="6">
        <v>0.29899999999999999</v>
      </c>
      <c r="G46" s="26">
        <v>-0.35522749999999997</v>
      </c>
      <c r="H46" s="27">
        <v>0.1375642</v>
      </c>
      <c r="I46" s="6">
        <v>0.01</v>
      </c>
      <c r="K46" s="4">
        <v>-1.3956200000000001</v>
      </c>
      <c r="L46" s="5">
        <v>0.61198319999999995</v>
      </c>
      <c r="M46" s="6">
        <v>2.3E-2</v>
      </c>
      <c r="O46" s="11">
        <v>-1.3956200000000001</v>
      </c>
      <c r="P46" s="5"/>
      <c r="Q46" s="6"/>
      <c r="S46" s="26">
        <v>-1.635219</v>
      </c>
      <c r="T46" s="27">
        <v>0.60605209999999998</v>
      </c>
      <c r="U46" s="6">
        <v>7.0000000000000001E-3</v>
      </c>
      <c r="W46" s="4"/>
      <c r="X46" s="3" t="s">
        <v>50</v>
      </c>
      <c r="Y46">
        <f>IF(Y$41=1,0,Resultater!M51)</f>
        <v>0</v>
      </c>
      <c r="Z46">
        <f t="shared" si="6"/>
        <v>0</v>
      </c>
      <c r="AA46">
        <f t="shared" si="7"/>
        <v>0</v>
      </c>
      <c r="AB46" s="61">
        <f t="shared" si="2"/>
        <v>0</v>
      </c>
      <c r="AC46" s="61">
        <f>AB46</f>
        <v>0</v>
      </c>
      <c r="AD46">
        <f t="shared" si="4"/>
        <v>0</v>
      </c>
    </row>
    <row r="47" spans="1:30" x14ac:dyDescent="0.25">
      <c r="A47" s="3" t="s">
        <v>51</v>
      </c>
      <c r="B47" s="3"/>
      <c r="C47" s="26">
        <v>0.1004256</v>
      </c>
      <c r="D47" s="27">
        <v>4.5122700000000002E-2</v>
      </c>
      <c r="E47" s="6">
        <v>2.5999999999999999E-2</v>
      </c>
      <c r="G47" s="26">
        <v>3.5122899999999999E-2</v>
      </c>
      <c r="H47" s="27">
        <v>4.95909E-2</v>
      </c>
      <c r="I47" s="6">
        <v>0.47899999999999998</v>
      </c>
      <c r="K47" s="4">
        <v>9.9865599999999999E-2</v>
      </c>
      <c r="L47" s="5">
        <v>0.13671269999999999</v>
      </c>
      <c r="M47" s="6">
        <v>0.46500000000000002</v>
      </c>
      <c r="O47" s="4">
        <v>0.280254</v>
      </c>
      <c r="P47" s="5">
        <v>0.23756140000000001</v>
      </c>
      <c r="Q47" s="6">
        <v>0.23799999999999999</v>
      </c>
      <c r="S47" s="26">
        <v>0.13056770000000001</v>
      </c>
      <c r="T47" s="27">
        <v>0.1223337</v>
      </c>
      <c r="U47" s="6">
        <v>0.28599999999999998</v>
      </c>
      <c r="W47" s="4"/>
      <c r="X47" s="3" t="s">
        <v>51</v>
      </c>
      <c r="Y47">
        <f>IF(Y$41=1,0,Resultater!M52)</f>
        <v>1</v>
      </c>
      <c r="Z47">
        <f t="shared" si="6"/>
        <v>0.1004256</v>
      </c>
      <c r="AA47">
        <f t="shared" si="7"/>
        <v>3.5122899999999999E-2</v>
      </c>
      <c r="AB47" s="61">
        <f t="shared" si="2"/>
        <v>9.9865599999999999E-2</v>
      </c>
      <c r="AC47" s="61">
        <f>O47*$Y47</f>
        <v>0.280254</v>
      </c>
      <c r="AD47">
        <f t="shared" si="4"/>
        <v>0.13056770000000001</v>
      </c>
    </row>
    <row r="48" spans="1:30" x14ac:dyDescent="0.25">
      <c r="A48" s="3" t="s">
        <v>52</v>
      </c>
      <c r="B48" s="3"/>
      <c r="C48" s="26">
        <v>-9.5991999999999994E-2</v>
      </c>
      <c r="D48" s="27">
        <v>0.30715179999999997</v>
      </c>
      <c r="E48" s="6">
        <v>0.755</v>
      </c>
      <c r="G48" s="26">
        <v>-0.12678590000000001</v>
      </c>
      <c r="H48" s="27">
        <v>0.2984271</v>
      </c>
      <c r="I48" s="6">
        <v>0.67100000000000004</v>
      </c>
      <c r="K48" s="11">
        <v>-0.12678590000000001</v>
      </c>
      <c r="L48" s="5"/>
      <c r="M48" s="6"/>
      <c r="O48" s="11">
        <v>-0.12678590000000001</v>
      </c>
      <c r="P48" s="5"/>
      <c r="Q48" s="6"/>
      <c r="S48" s="11">
        <f>O48</f>
        <v>-0.12678590000000001</v>
      </c>
      <c r="T48" s="27"/>
      <c r="U48" s="6"/>
      <c r="W48" s="4"/>
      <c r="X48" s="3" t="s">
        <v>52</v>
      </c>
      <c r="Y48">
        <f>IF(Y$41=1,0,Resultater!M53)</f>
        <v>0</v>
      </c>
      <c r="Z48">
        <f t="shared" si="6"/>
        <v>0</v>
      </c>
      <c r="AA48">
        <f t="shared" si="7"/>
        <v>0</v>
      </c>
      <c r="AB48" s="61">
        <f>AA48</f>
        <v>0</v>
      </c>
      <c r="AC48" s="61">
        <f>AB48</f>
        <v>0</v>
      </c>
      <c r="AD48">
        <f t="shared" si="4"/>
        <v>0</v>
      </c>
    </row>
    <row r="49" spans="1:30" x14ac:dyDescent="0.25">
      <c r="A49" s="3" t="s">
        <v>53</v>
      </c>
      <c r="B49" s="3"/>
      <c r="C49" s="26">
        <v>0</v>
      </c>
      <c r="D49" s="27"/>
      <c r="E49" s="6"/>
      <c r="G49" s="26">
        <v>0</v>
      </c>
      <c r="H49" s="27"/>
      <c r="I49" s="6"/>
      <c r="K49" s="4">
        <v>0</v>
      </c>
      <c r="L49" s="5"/>
      <c r="M49" s="6"/>
      <c r="O49" s="4">
        <v>0</v>
      </c>
      <c r="P49" s="5"/>
      <c r="Q49" s="6"/>
      <c r="S49" s="26"/>
      <c r="T49" s="27"/>
      <c r="U49" s="6"/>
      <c r="W49" s="4"/>
      <c r="X49" s="3" t="s">
        <v>53</v>
      </c>
      <c r="Y49">
        <f>IF(Y$41=1,1,Resultater!M54)</f>
        <v>0</v>
      </c>
      <c r="Z49">
        <f t="shared" si="6"/>
        <v>0</v>
      </c>
      <c r="AA49">
        <f t="shared" si="7"/>
        <v>0</v>
      </c>
      <c r="AB49" s="61">
        <f t="shared" ref="AB49:AB71" si="8">K49*$Y49</f>
        <v>0</v>
      </c>
      <c r="AC49" s="61">
        <f t="shared" ref="AC49:AC71" si="9">O49*$Y49</f>
        <v>0</v>
      </c>
      <c r="AD49">
        <f t="shared" si="4"/>
        <v>0</v>
      </c>
    </row>
    <row r="50" spans="1:30" x14ac:dyDescent="0.25">
      <c r="A50" s="3" t="s">
        <v>54</v>
      </c>
      <c r="B50" s="3"/>
      <c r="C50" s="26">
        <v>-0.52053240000000001</v>
      </c>
      <c r="D50" s="27">
        <v>0.16117989999999999</v>
      </c>
      <c r="E50" s="6">
        <v>1E-3</v>
      </c>
      <c r="G50" s="26">
        <v>-0.35216500000000001</v>
      </c>
      <c r="H50" s="27">
        <v>0.14609710000000001</v>
      </c>
      <c r="I50" s="6">
        <v>1.6E-2</v>
      </c>
      <c r="K50" s="4">
        <v>-0.328872</v>
      </c>
      <c r="L50" s="5">
        <v>0.36798199999999998</v>
      </c>
      <c r="M50" s="6">
        <v>0.371</v>
      </c>
      <c r="O50" s="4">
        <v>-0.27227879999999999</v>
      </c>
      <c r="P50" s="5">
        <v>0.49407830000000003</v>
      </c>
      <c r="Q50" s="6">
        <v>0.58199999999999996</v>
      </c>
      <c r="S50" s="26">
        <v>-0.2685495</v>
      </c>
      <c r="T50" s="27">
        <v>0.30431029999999998</v>
      </c>
      <c r="U50" s="6">
        <v>0.378</v>
      </c>
      <c r="W50" s="4"/>
      <c r="X50" s="3" t="s">
        <v>54</v>
      </c>
      <c r="Y50">
        <f>Resultater!M55</f>
        <v>0</v>
      </c>
      <c r="Z50">
        <f t="shared" si="6"/>
        <v>0</v>
      </c>
      <c r="AA50">
        <f t="shared" si="7"/>
        <v>0</v>
      </c>
      <c r="AB50" s="61">
        <f t="shared" si="8"/>
        <v>0</v>
      </c>
      <c r="AC50" s="61">
        <f t="shared" si="9"/>
        <v>0</v>
      </c>
      <c r="AD50">
        <f t="shared" si="4"/>
        <v>0</v>
      </c>
    </row>
    <row r="51" spans="1:30" x14ac:dyDescent="0.25">
      <c r="A51" s="3" t="s">
        <v>55</v>
      </c>
      <c r="B51" s="3"/>
      <c r="C51" s="26">
        <v>-0.34764299999999998</v>
      </c>
      <c r="D51" s="27">
        <v>0.1683692</v>
      </c>
      <c r="E51" s="6">
        <v>3.9E-2</v>
      </c>
      <c r="G51" s="26">
        <v>-0.55464480000000005</v>
      </c>
      <c r="H51" s="27">
        <v>0.17436270000000001</v>
      </c>
      <c r="I51" s="6">
        <v>1E-3</v>
      </c>
      <c r="K51" s="4">
        <v>-6.2212200000000002E-2</v>
      </c>
      <c r="L51" s="5">
        <v>0.36806549999999999</v>
      </c>
      <c r="M51" s="6">
        <v>0.86599999999999999</v>
      </c>
      <c r="O51" s="4">
        <v>-0.38835629999999999</v>
      </c>
      <c r="P51" s="5">
        <v>0.64344480000000004</v>
      </c>
      <c r="Q51" s="6">
        <v>0.54600000000000004</v>
      </c>
      <c r="S51" s="26">
        <v>-0.1617479</v>
      </c>
      <c r="T51" s="27">
        <v>0.33154600000000001</v>
      </c>
      <c r="U51" s="6">
        <v>0.626</v>
      </c>
      <c r="W51" s="4"/>
      <c r="X51" s="3" t="s">
        <v>55</v>
      </c>
      <c r="Y51">
        <f>Resultater!M56</f>
        <v>0</v>
      </c>
      <c r="Z51">
        <f t="shared" si="6"/>
        <v>0</v>
      </c>
      <c r="AA51">
        <f t="shared" si="7"/>
        <v>0</v>
      </c>
      <c r="AB51">
        <f t="shared" si="8"/>
        <v>0</v>
      </c>
      <c r="AC51">
        <f t="shared" si="9"/>
        <v>0</v>
      </c>
      <c r="AD51">
        <f t="shared" si="4"/>
        <v>0</v>
      </c>
    </row>
    <row r="52" spans="1:30" x14ac:dyDescent="0.25">
      <c r="A52" s="3" t="s">
        <v>56</v>
      </c>
      <c r="B52" s="3"/>
      <c r="C52" s="26">
        <v>0.1117379</v>
      </c>
      <c r="D52" s="27">
        <v>3.8141599999999998E-2</v>
      </c>
      <c r="E52" s="6">
        <v>3.0000000000000001E-3</v>
      </c>
      <c r="G52" s="26">
        <v>0.10204390000000001</v>
      </c>
      <c r="H52" s="27">
        <v>4.7381300000000001E-2</v>
      </c>
      <c r="I52" s="6">
        <v>3.1E-2</v>
      </c>
      <c r="K52" s="4">
        <v>-0.22651789999999999</v>
      </c>
      <c r="L52" s="5">
        <v>0.1152001</v>
      </c>
      <c r="M52" s="6">
        <v>4.9000000000000002E-2</v>
      </c>
      <c r="O52" s="4">
        <v>-0.12722649999999999</v>
      </c>
      <c r="P52" s="5">
        <v>0.20628379999999999</v>
      </c>
      <c r="Q52" s="6">
        <v>0.53700000000000003</v>
      </c>
      <c r="S52" s="26">
        <v>-0.20589009999999999</v>
      </c>
      <c r="T52" s="27">
        <v>0.1052541</v>
      </c>
      <c r="U52" s="6">
        <v>0.05</v>
      </c>
      <c r="X52" s="3" t="s">
        <v>56</v>
      </c>
      <c r="Y52">
        <f>Resultater!M57</f>
        <v>0</v>
      </c>
      <c r="Z52">
        <f t="shared" si="6"/>
        <v>0</v>
      </c>
      <c r="AA52">
        <f t="shared" si="7"/>
        <v>0</v>
      </c>
      <c r="AB52">
        <f t="shared" si="8"/>
        <v>0</v>
      </c>
      <c r="AC52">
        <f t="shared" si="9"/>
        <v>0</v>
      </c>
      <c r="AD52">
        <f t="shared" si="4"/>
        <v>0</v>
      </c>
    </row>
    <row r="53" spans="1:30" x14ac:dyDescent="0.25">
      <c r="A53" s="3" t="s">
        <v>57</v>
      </c>
      <c r="B53" s="3"/>
      <c r="C53" s="26">
        <v>-0.15091959999999999</v>
      </c>
      <c r="D53" s="27">
        <v>3.5091600000000001E-2</v>
      </c>
      <c r="E53" s="6">
        <v>0</v>
      </c>
      <c r="G53" s="26">
        <v>-0.25567210000000001</v>
      </c>
      <c r="H53" s="27">
        <v>4.2440499999999999E-2</v>
      </c>
      <c r="I53" s="6">
        <v>0</v>
      </c>
      <c r="K53" s="4">
        <v>-0.23166</v>
      </c>
      <c r="L53" s="5">
        <v>0.10238460000000001</v>
      </c>
      <c r="M53" s="6">
        <v>2.4E-2</v>
      </c>
      <c r="O53" s="4">
        <v>-0.28968870000000002</v>
      </c>
      <c r="P53" s="5">
        <v>0.19495879999999999</v>
      </c>
      <c r="Q53" s="6">
        <v>0.13700000000000001</v>
      </c>
      <c r="S53" s="26">
        <v>-0.2381433</v>
      </c>
      <c r="T53" s="27">
        <v>9.4365199999999996E-2</v>
      </c>
      <c r="U53" s="6">
        <v>1.2E-2</v>
      </c>
      <c r="X53" s="3" t="s">
        <v>57</v>
      </c>
      <c r="Y53">
        <f>Resultater!M58</f>
        <v>0</v>
      </c>
      <c r="Z53">
        <f t="shared" si="6"/>
        <v>0</v>
      </c>
      <c r="AA53">
        <f t="shared" si="7"/>
        <v>0</v>
      </c>
      <c r="AB53">
        <f t="shared" si="8"/>
        <v>0</v>
      </c>
      <c r="AC53">
        <f t="shared" si="9"/>
        <v>0</v>
      </c>
      <c r="AD53">
        <f t="shared" si="4"/>
        <v>0</v>
      </c>
    </row>
    <row r="54" spans="1:30" x14ac:dyDescent="0.25">
      <c r="A54" s="3" t="s">
        <v>58</v>
      </c>
      <c r="B54" s="3"/>
      <c r="C54" s="26">
        <v>-5.9617000000000003E-3</v>
      </c>
      <c r="D54" s="27">
        <v>7.0541499999999993E-2</v>
      </c>
      <c r="E54" s="6">
        <v>0.93300000000000005</v>
      </c>
      <c r="G54" s="26">
        <v>-0.1204776</v>
      </c>
      <c r="H54" s="27">
        <v>7.5713699999999995E-2</v>
      </c>
      <c r="I54" s="6">
        <v>0.112</v>
      </c>
      <c r="K54" s="4">
        <v>-0.32639059999999998</v>
      </c>
      <c r="L54" s="5">
        <v>0.23049020000000001</v>
      </c>
      <c r="M54" s="6">
        <v>0.157</v>
      </c>
      <c r="O54" s="4">
        <v>-0.53408789999999995</v>
      </c>
      <c r="P54" s="5">
        <v>0.50332149999999998</v>
      </c>
      <c r="Q54" s="6">
        <v>0.28899999999999998</v>
      </c>
      <c r="S54" s="26">
        <v>-0.37250309999999998</v>
      </c>
      <c r="T54" s="27">
        <v>0.2120435</v>
      </c>
      <c r="U54" s="6">
        <v>7.9000000000000001E-2</v>
      </c>
      <c r="X54" s="3" t="s">
        <v>58</v>
      </c>
      <c r="Y54">
        <f>Resultater!M59</f>
        <v>0</v>
      </c>
      <c r="Z54">
        <f t="shared" si="6"/>
        <v>0</v>
      </c>
      <c r="AA54">
        <f t="shared" si="7"/>
        <v>0</v>
      </c>
      <c r="AB54">
        <f t="shared" si="8"/>
        <v>0</v>
      </c>
      <c r="AC54">
        <f t="shared" si="9"/>
        <v>0</v>
      </c>
      <c r="AD54">
        <f t="shared" si="4"/>
        <v>0</v>
      </c>
    </row>
    <row r="55" spans="1:30" x14ac:dyDescent="0.25">
      <c r="A55" s="3" t="s">
        <v>59</v>
      </c>
      <c r="B55" s="3"/>
      <c r="C55" s="26">
        <v>-0.18440500000000001</v>
      </c>
      <c r="D55" s="27">
        <v>3.9565700000000002E-2</v>
      </c>
      <c r="E55" s="6">
        <v>0</v>
      </c>
      <c r="G55" s="26">
        <v>-0.2366289</v>
      </c>
      <c r="H55" s="27">
        <v>4.8174000000000002E-2</v>
      </c>
      <c r="I55" s="6">
        <v>0</v>
      </c>
      <c r="K55" s="4">
        <v>-0.14982719999999999</v>
      </c>
      <c r="L55" s="5">
        <v>0.10505</v>
      </c>
      <c r="M55" s="6">
        <v>0.154</v>
      </c>
      <c r="O55" s="4">
        <v>5.82277E-2</v>
      </c>
      <c r="P55" s="5">
        <v>0.17799129999999999</v>
      </c>
      <c r="Q55" s="6">
        <v>0.74399999999999999</v>
      </c>
      <c r="S55" s="26">
        <v>-9.46298E-2</v>
      </c>
      <c r="T55" s="27">
        <v>9.5437999999999995E-2</v>
      </c>
      <c r="U55" s="6">
        <v>0.32100000000000001</v>
      </c>
      <c r="X55" s="3" t="s">
        <v>59</v>
      </c>
      <c r="Y55">
        <f>Resultater!M60</f>
        <v>0</v>
      </c>
      <c r="Z55">
        <f t="shared" si="6"/>
        <v>0</v>
      </c>
      <c r="AA55">
        <f t="shared" si="7"/>
        <v>0</v>
      </c>
      <c r="AB55">
        <f t="shared" si="8"/>
        <v>0</v>
      </c>
      <c r="AC55">
        <f t="shared" si="9"/>
        <v>0</v>
      </c>
      <c r="AD55">
        <f t="shared" si="4"/>
        <v>0</v>
      </c>
    </row>
    <row r="56" spans="1:30" x14ac:dyDescent="0.25">
      <c r="A56" s="3" t="s">
        <v>60</v>
      </c>
      <c r="B56" s="3"/>
      <c r="C56" s="26">
        <v>-0.25567060000000003</v>
      </c>
      <c r="D56" s="27">
        <v>4.1542000000000003E-2</v>
      </c>
      <c r="E56" s="6">
        <v>0</v>
      </c>
      <c r="G56" s="26">
        <v>-0.2649282</v>
      </c>
      <c r="H56" s="27">
        <v>4.9683100000000001E-2</v>
      </c>
      <c r="I56" s="6">
        <v>0</v>
      </c>
      <c r="K56" s="4">
        <v>5.4331499999999998E-2</v>
      </c>
      <c r="L56" s="5">
        <v>0.1034364</v>
      </c>
      <c r="M56" s="6">
        <v>0.59899999999999998</v>
      </c>
      <c r="O56" s="4">
        <v>-0.1105445</v>
      </c>
      <c r="P56" s="5">
        <v>0.19026180000000001</v>
      </c>
      <c r="Q56" s="6">
        <v>0.56100000000000005</v>
      </c>
      <c r="S56" s="26">
        <v>2.3734700000000001E-2</v>
      </c>
      <c r="T56" s="27">
        <v>9.5885100000000001E-2</v>
      </c>
      <c r="U56" s="6">
        <v>0.80400000000000005</v>
      </c>
      <c r="X56" s="3" t="s">
        <v>60</v>
      </c>
      <c r="Y56">
        <f>Resultater!M61</f>
        <v>0</v>
      </c>
      <c r="Z56">
        <f t="shared" si="6"/>
        <v>0</v>
      </c>
      <c r="AA56">
        <f t="shared" si="7"/>
        <v>0</v>
      </c>
      <c r="AB56">
        <f t="shared" si="8"/>
        <v>0</v>
      </c>
      <c r="AC56">
        <f t="shared" si="9"/>
        <v>0</v>
      </c>
      <c r="AD56">
        <f t="shared" si="4"/>
        <v>0</v>
      </c>
    </row>
    <row r="57" spans="1:30" x14ac:dyDescent="0.25">
      <c r="A57" s="3" t="s">
        <v>61</v>
      </c>
      <c r="B57" s="3"/>
      <c r="C57" s="26">
        <v>-0.49091859999999998</v>
      </c>
      <c r="D57" s="27">
        <v>4.6036300000000002E-2</v>
      </c>
      <c r="E57" s="6">
        <v>0</v>
      </c>
      <c r="G57" s="26">
        <v>-0.51182380000000005</v>
      </c>
      <c r="H57" s="27">
        <v>5.3372299999999998E-2</v>
      </c>
      <c r="I57" s="6">
        <v>0</v>
      </c>
      <c r="K57" s="4">
        <v>-0.15421090000000001</v>
      </c>
      <c r="L57" s="5">
        <v>0.1164728</v>
      </c>
      <c r="M57" s="6">
        <v>0.186</v>
      </c>
      <c r="O57" s="4">
        <v>8.8574E-2</v>
      </c>
      <c r="P57" s="5">
        <v>0.19735040000000001</v>
      </c>
      <c r="Q57" s="6">
        <v>0.65400000000000003</v>
      </c>
      <c r="S57" s="26">
        <v>-9.7287299999999993E-2</v>
      </c>
      <c r="T57" s="27">
        <v>0.1056256</v>
      </c>
      <c r="U57" s="6">
        <v>0.35699999999999998</v>
      </c>
      <c r="X57" s="3" t="s">
        <v>61</v>
      </c>
      <c r="Y57">
        <f>Resultater!M62</f>
        <v>0</v>
      </c>
      <c r="Z57">
        <f t="shared" si="6"/>
        <v>0</v>
      </c>
      <c r="AA57">
        <f t="shared" si="7"/>
        <v>0</v>
      </c>
      <c r="AB57">
        <f t="shared" si="8"/>
        <v>0</v>
      </c>
      <c r="AC57">
        <f t="shared" si="9"/>
        <v>0</v>
      </c>
      <c r="AD57">
        <f t="shared" si="4"/>
        <v>0</v>
      </c>
    </row>
    <row r="58" spans="1:30" x14ac:dyDescent="0.25">
      <c r="A58" s="3" t="s">
        <v>62</v>
      </c>
      <c r="B58" s="3"/>
      <c r="C58" s="26">
        <v>2.0379E-3</v>
      </c>
      <c r="D58" s="27">
        <v>4.0901E-2</v>
      </c>
      <c r="E58" s="6">
        <v>0.96</v>
      </c>
      <c r="G58" s="26">
        <v>-8.7909000000000008E-3</v>
      </c>
      <c r="H58" s="27">
        <v>5.0486499999999997E-2</v>
      </c>
      <c r="I58" s="6">
        <v>0.86199999999999999</v>
      </c>
      <c r="K58" s="4">
        <v>1.9855999999999999E-2</v>
      </c>
      <c r="L58" s="5">
        <v>0.1166659</v>
      </c>
      <c r="M58" s="6">
        <v>0.86499999999999999</v>
      </c>
      <c r="O58" s="4">
        <v>-0.45031599999999999</v>
      </c>
      <c r="P58" s="5">
        <v>0.25139729999999999</v>
      </c>
      <c r="Q58" s="6">
        <v>7.2999999999999995E-2</v>
      </c>
      <c r="S58" s="26">
        <v>-5.5180699999999999E-2</v>
      </c>
      <c r="T58" s="27">
        <v>0.1095626</v>
      </c>
      <c r="U58" s="6">
        <v>0.61499999999999999</v>
      </c>
      <c r="X58" s="3" t="s">
        <v>62</v>
      </c>
      <c r="Y58">
        <f>Resultater!M63</f>
        <v>0</v>
      </c>
      <c r="Z58">
        <f t="shared" si="6"/>
        <v>0</v>
      </c>
      <c r="AA58">
        <f t="shared" si="7"/>
        <v>0</v>
      </c>
      <c r="AB58">
        <f t="shared" si="8"/>
        <v>0</v>
      </c>
      <c r="AC58">
        <f t="shared" si="9"/>
        <v>0</v>
      </c>
      <c r="AD58">
        <f t="shared" si="4"/>
        <v>0</v>
      </c>
    </row>
    <row r="59" spans="1:30" x14ac:dyDescent="0.25">
      <c r="A59" s="3" t="s">
        <v>63</v>
      </c>
      <c r="B59" s="3"/>
      <c r="C59" s="26">
        <v>0.1594119</v>
      </c>
      <c r="D59" s="27">
        <v>3.9625599999999997E-2</v>
      </c>
      <c r="E59" s="6">
        <v>0</v>
      </c>
      <c r="G59" s="26">
        <v>0.20354169999999999</v>
      </c>
      <c r="H59" s="27">
        <v>4.9773999999999999E-2</v>
      </c>
      <c r="I59" s="6">
        <v>0</v>
      </c>
      <c r="K59" s="4">
        <v>-0.1083915</v>
      </c>
      <c r="L59" s="5">
        <v>0.1156022</v>
      </c>
      <c r="M59" s="6">
        <v>0.34799999999999998</v>
      </c>
      <c r="O59" s="4">
        <v>-0.46115889999999998</v>
      </c>
      <c r="P59" s="5">
        <v>0.22630130000000001</v>
      </c>
      <c r="Q59" s="6">
        <v>4.2000000000000003E-2</v>
      </c>
      <c r="S59" s="26">
        <v>-0.1695564</v>
      </c>
      <c r="T59" s="27">
        <v>0.1075998</v>
      </c>
      <c r="U59" s="6">
        <v>0.115</v>
      </c>
      <c r="X59" s="3" t="s">
        <v>63</v>
      </c>
      <c r="Y59">
        <f>Resultater!M64</f>
        <v>0</v>
      </c>
      <c r="Z59">
        <f t="shared" si="6"/>
        <v>0</v>
      </c>
      <c r="AA59">
        <f t="shared" si="7"/>
        <v>0</v>
      </c>
      <c r="AB59">
        <f t="shared" si="8"/>
        <v>0</v>
      </c>
      <c r="AC59">
        <f t="shared" si="9"/>
        <v>0</v>
      </c>
      <c r="AD59">
        <f t="shared" si="4"/>
        <v>0</v>
      </c>
    </row>
    <row r="60" spans="1:30" x14ac:dyDescent="0.25">
      <c r="A60" s="3" t="s">
        <v>64</v>
      </c>
      <c r="B60" s="3"/>
      <c r="C60" s="26">
        <v>2.05633E-2</v>
      </c>
      <c r="D60" s="27">
        <v>4.6250899999999998E-2</v>
      </c>
      <c r="E60" s="6">
        <v>0.65700000000000003</v>
      </c>
      <c r="G60" s="26">
        <v>5.0475100000000002E-2</v>
      </c>
      <c r="H60" s="27">
        <v>5.6992300000000003E-2</v>
      </c>
      <c r="I60" s="6">
        <v>0.376</v>
      </c>
      <c r="K60" s="4">
        <v>-0.14164360000000001</v>
      </c>
      <c r="L60" s="5">
        <v>0.1320144</v>
      </c>
      <c r="M60" s="6">
        <v>0.28299999999999997</v>
      </c>
      <c r="O60" s="4">
        <v>-0.26154739999999999</v>
      </c>
      <c r="P60" s="5">
        <v>0.24561640000000001</v>
      </c>
      <c r="Q60" s="6">
        <v>0.28699999999999998</v>
      </c>
      <c r="S60" s="26">
        <v>-0.165133</v>
      </c>
      <c r="T60" s="27">
        <v>0.1219547</v>
      </c>
      <c r="U60" s="6">
        <v>0.17599999999999999</v>
      </c>
      <c r="X60" s="3" t="s">
        <v>64</v>
      </c>
      <c r="Y60">
        <f>Resultater!M65</f>
        <v>0</v>
      </c>
      <c r="Z60">
        <f t="shared" si="6"/>
        <v>0</v>
      </c>
      <c r="AA60">
        <f t="shared" si="7"/>
        <v>0</v>
      </c>
      <c r="AB60">
        <f t="shared" si="8"/>
        <v>0</v>
      </c>
      <c r="AC60">
        <f t="shared" si="9"/>
        <v>0</v>
      </c>
      <c r="AD60">
        <f t="shared" si="4"/>
        <v>0</v>
      </c>
    </row>
    <row r="61" spans="1:30" x14ac:dyDescent="0.25">
      <c r="A61" s="3" t="s">
        <v>65</v>
      </c>
      <c r="B61" s="3"/>
      <c r="C61" s="26">
        <v>-0.1726442</v>
      </c>
      <c r="D61" s="27">
        <v>4.4162600000000003E-2</v>
      </c>
      <c r="E61" s="6">
        <v>0</v>
      </c>
      <c r="G61" s="26">
        <v>-0.27755079999999999</v>
      </c>
      <c r="H61" s="27">
        <v>5.4356099999999997E-2</v>
      </c>
      <c r="I61" s="6">
        <v>0</v>
      </c>
      <c r="K61" s="4">
        <v>-0.2727405</v>
      </c>
      <c r="L61" s="5">
        <v>0.12534670000000001</v>
      </c>
      <c r="M61" s="6">
        <v>0.03</v>
      </c>
      <c r="O61" s="4">
        <v>0.34393269999999998</v>
      </c>
      <c r="P61" s="5">
        <v>0.19307579999999999</v>
      </c>
      <c r="Q61" s="6">
        <v>7.4999999999999997E-2</v>
      </c>
      <c r="S61" s="26">
        <v>-0.112096</v>
      </c>
      <c r="T61" s="27">
        <v>0.1105435</v>
      </c>
      <c r="U61" s="6">
        <v>0.311</v>
      </c>
      <c r="W61" s="4"/>
      <c r="X61" s="3" t="s">
        <v>65</v>
      </c>
      <c r="Y61">
        <f>Resultater!M66</f>
        <v>0</v>
      </c>
      <c r="Z61">
        <f t="shared" si="6"/>
        <v>0</v>
      </c>
      <c r="AA61">
        <f t="shared" si="7"/>
        <v>0</v>
      </c>
      <c r="AB61">
        <f t="shared" si="8"/>
        <v>0</v>
      </c>
      <c r="AC61">
        <f t="shared" si="9"/>
        <v>0</v>
      </c>
      <c r="AD61">
        <f t="shared" si="4"/>
        <v>0</v>
      </c>
    </row>
    <row r="62" spans="1:30" x14ac:dyDescent="0.25">
      <c r="A62" s="3" t="s">
        <v>66</v>
      </c>
      <c r="B62" s="3"/>
      <c r="C62" s="26">
        <v>-0.2430802</v>
      </c>
      <c r="D62" s="27">
        <v>3.5828800000000001E-2</v>
      </c>
      <c r="E62" s="6">
        <v>0</v>
      </c>
      <c r="G62" s="26">
        <v>-0.2897383</v>
      </c>
      <c r="H62" s="27">
        <v>4.3325500000000003E-2</v>
      </c>
      <c r="I62" s="6">
        <v>0</v>
      </c>
      <c r="K62" s="4">
        <v>-0.28536859999999997</v>
      </c>
      <c r="L62" s="5">
        <v>0.102358</v>
      </c>
      <c r="M62" s="6">
        <v>5.0000000000000001E-3</v>
      </c>
      <c r="O62" s="4">
        <v>-0.15129229999999999</v>
      </c>
      <c r="P62" s="5">
        <v>0.18414440000000001</v>
      </c>
      <c r="Q62" s="6">
        <v>0.41099999999999998</v>
      </c>
      <c r="S62" s="26">
        <v>-0.25569629999999999</v>
      </c>
      <c r="T62" s="27">
        <v>9.3640500000000002E-2</v>
      </c>
      <c r="U62" s="6">
        <v>6.0000000000000001E-3</v>
      </c>
      <c r="X62" s="3" t="s">
        <v>66</v>
      </c>
      <c r="Y62">
        <f>Resultater!M67</f>
        <v>0</v>
      </c>
      <c r="Z62">
        <f t="shared" si="6"/>
        <v>0</v>
      </c>
      <c r="AA62">
        <f t="shared" si="7"/>
        <v>0</v>
      </c>
      <c r="AB62">
        <f t="shared" si="8"/>
        <v>0</v>
      </c>
      <c r="AC62">
        <f t="shared" si="9"/>
        <v>0</v>
      </c>
      <c r="AD62">
        <f t="shared" si="4"/>
        <v>0</v>
      </c>
    </row>
    <row r="63" spans="1:30" x14ac:dyDescent="0.25">
      <c r="A63" s="3" t="s">
        <v>67</v>
      </c>
      <c r="B63" s="3"/>
      <c r="C63" s="26">
        <v>0</v>
      </c>
      <c r="D63" s="27"/>
      <c r="E63" s="6"/>
      <c r="G63" s="26">
        <v>0</v>
      </c>
      <c r="H63" s="27"/>
      <c r="I63" s="6"/>
      <c r="K63" s="4">
        <v>0</v>
      </c>
      <c r="L63" s="5"/>
      <c r="M63" s="6"/>
      <c r="O63" s="4">
        <v>0</v>
      </c>
      <c r="P63" s="5"/>
      <c r="Q63" s="6"/>
      <c r="S63" s="26"/>
      <c r="T63" s="27"/>
      <c r="U63" s="6"/>
      <c r="X63" s="3" t="s">
        <v>67</v>
      </c>
      <c r="Y63">
        <f>Resultater!M68</f>
        <v>1</v>
      </c>
      <c r="Z63">
        <f t="shared" si="6"/>
        <v>0</v>
      </c>
      <c r="AA63">
        <f t="shared" si="7"/>
        <v>0</v>
      </c>
      <c r="AB63">
        <f t="shared" si="8"/>
        <v>0</v>
      </c>
      <c r="AC63">
        <f t="shared" si="9"/>
        <v>0</v>
      </c>
      <c r="AD63">
        <f t="shared" si="4"/>
        <v>0</v>
      </c>
    </row>
    <row r="64" spans="1:30" x14ac:dyDescent="0.25">
      <c r="A64" s="3" t="s">
        <v>68</v>
      </c>
      <c r="B64" s="3"/>
      <c r="C64" s="26">
        <v>-0.28521999999999997</v>
      </c>
      <c r="D64" s="27">
        <v>5.1279600000000002E-2</v>
      </c>
      <c r="E64" s="6">
        <v>0</v>
      </c>
      <c r="G64" s="26">
        <v>-0.32909850000000002</v>
      </c>
      <c r="H64" s="27">
        <v>6.2267000000000003E-2</v>
      </c>
      <c r="I64" s="6">
        <v>0</v>
      </c>
      <c r="K64" s="4">
        <v>-0.35665989999999997</v>
      </c>
      <c r="L64" s="5">
        <v>0.1349485</v>
      </c>
      <c r="M64" s="6">
        <v>8.0000000000000002E-3</v>
      </c>
      <c r="O64" s="4">
        <v>-0.37400109999999998</v>
      </c>
      <c r="P64" s="5">
        <v>0.24072389999999999</v>
      </c>
      <c r="Q64" s="6">
        <v>0.12</v>
      </c>
      <c r="S64" s="26">
        <v>-0.36085840000000002</v>
      </c>
      <c r="T64" s="27">
        <v>0.1237815</v>
      </c>
      <c r="U64" s="6">
        <v>4.0000000000000001E-3</v>
      </c>
      <c r="X64" s="3" t="s">
        <v>68</v>
      </c>
      <c r="Y64">
        <f>Resultater!M69</f>
        <v>0</v>
      </c>
      <c r="Z64">
        <f t="shared" si="6"/>
        <v>0</v>
      </c>
      <c r="AA64">
        <f t="shared" si="7"/>
        <v>0</v>
      </c>
      <c r="AB64">
        <f t="shared" si="8"/>
        <v>0</v>
      </c>
      <c r="AC64">
        <f t="shared" si="9"/>
        <v>0</v>
      </c>
      <c r="AD64">
        <f t="shared" si="4"/>
        <v>0</v>
      </c>
    </row>
    <row r="65" spans="1:30" x14ac:dyDescent="0.25">
      <c r="A65" s="3" t="s">
        <v>69</v>
      </c>
      <c r="B65" s="3"/>
      <c r="C65" s="26">
        <v>-5.0355200000000003E-2</v>
      </c>
      <c r="D65" s="27">
        <v>3.8324799999999999E-2</v>
      </c>
      <c r="E65" s="6">
        <v>0.189</v>
      </c>
      <c r="G65" s="26">
        <v>-2.2352199999999999E-2</v>
      </c>
      <c r="H65" s="27">
        <v>4.7535399999999998E-2</v>
      </c>
      <c r="I65" s="6">
        <v>0.63800000000000001</v>
      </c>
      <c r="K65" s="4">
        <v>-0.13082469999999999</v>
      </c>
      <c r="L65" s="5">
        <v>0.1054196</v>
      </c>
      <c r="M65" s="6">
        <v>0.215</v>
      </c>
      <c r="O65" s="4">
        <v>2.42302E-2</v>
      </c>
      <c r="P65" s="5">
        <v>0.1842483</v>
      </c>
      <c r="Q65" s="6">
        <v>0.89500000000000002</v>
      </c>
      <c r="S65" s="26">
        <v>-9.61201E-2</v>
      </c>
      <c r="T65" s="27">
        <v>9.65723E-2</v>
      </c>
      <c r="U65" s="6">
        <v>0.32</v>
      </c>
      <c r="W65" s="4"/>
      <c r="X65" s="3" t="s">
        <v>69</v>
      </c>
      <c r="Y65">
        <f>Resultater!M70</f>
        <v>0</v>
      </c>
      <c r="Z65">
        <f t="shared" si="6"/>
        <v>0</v>
      </c>
      <c r="AA65">
        <f t="shared" si="7"/>
        <v>0</v>
      </c>
      <c r="AB65">
        <f t="shared" si="8"/>
        <v>0</v>
      </c>
      <c r="AC65">
        <f t="shared" si="9"/>
        <v>0</v>
      </c>
      <c r="AD65">
        <f t="shared" si="4"/>
        <v>0</v>
      </c>
    </row>
    <row r="66" spans="1:30" x14ac:dyDescent="0.25">
      <c r="A66" s="3" t="s">
        <v>70</v>
      </c>
      <c r="B66" s="3"/>
      <c r="C66" s="26">
        <v>1.7891999999999999E-3</v>
      </c>
      <c r="D66" s="27">
        <v>3.7940300000000003E-2</v>
      </c>
      <c r="E66" s="6">
        <v>0.96199999999999997</v>
      </c>
      <c r="G66" s="26">
        <v>-4.9686000000000001E-3</v>
      </c>
      <c r="H66" s="27">
        <v>4.6958399999999997E-2</v>
      </c>
      <c r="I66" s="6">
        <v>0.91600000000000004</v>
      </c>
      <c r="K66" s="4">
        <v>8.7968900000000003E-2</v>
      </c>
      <c r="L66" s="5">
        <v>0.1027014</v>
      </c>
      <c r="M66" s="6">
        <v>0.39200000000000002</v>
      </c>
      <c r="O66" s="4">
        <v>-0.3862198</v>
      </c>
      <c r="P66" s="5">
        <v>0.20935090000000001</v>
      </c>
      <c r="Q66" s="6">
        <v>6.5000000000000002E-2</v>
      </c>
      <c r="S66" s="26">
        <v>3.6429000000000001E-3</v>
      </c>
      <c r="T66" s="27">
        <v>9.6313599999999999E-2</v>
      </c>
      <c r="U66" s="6">
        <v>0.97</v>
      </c>
      <c r="X66" s="3" t="s">
        <v>70</v>
      </c>
      <c r="Y66">
        <f>Resultater!M71</f>
        <v>0</v>
      </c>
      <c r="Z66">
        <f t="shared" si="6"/>
        <v>0</v>
      </c>
      <c r="AA66">
        <f t="shared" si="7"/>
        <v>0</v>
      </c>
      <c r="AB66">
        <f t="shared" si="8"/>
        <v>0</v>
      </c>
      <c r="AC66">
        <f t="shared" si="9"/>
        <v>0</v>
      </c>
      <c r="AD66">
        <f t="shared" si="4"/>
        <v>0</v>
      </c>
    </row>
    <row r="67" spans="1:30" x14ac:dyDescent="0.25">
      <c r="A67" s="3" t="s">
        <v>71</v>
      </c>
      <c r="B67" s="3"/>
      <c r="C67" s="26">
        <v>-0.53982410000000003</v>
      </c>
      <c r="D67" s="27">
        <v>5.1409000000000003E-2</v>
      </c>
      <c r="E67" s="6">
        <v>0</v>
      </c>
      <c r="G67" s="26">
        <v>-0.63231320000000002</v>
      </c>
      <c r="H67" s="27">
        <v>5.9628500000000001E-2</v>
      </c>
      <c r="I67" s="6">
        <v>0</v>
      </c>
      <c r="K67" s="4">
        <v>-0.30026130000000001</v>
      </c>
      <c r="L67" s="5">
        <v>0.1246144</v>
      </c>
      <c r="M67" s="6">
        <v>1.6E-2</v>
      </c>
      <c r="O67" s="4">
        <v>2.9572500000000002E-2</v>
      </c>
      <c r="P67" s="5">
        <v>0.20286860000000001</v>
      </c>
      <c r="Q67" s="6">
        <v>0.88400000000000001</v>
      </c>
      <c r="S67" s="26">
        <v>-0.2240848</v>
      </c>
      <c r="T67" s="27">
        <v>0.1119491</v>
      </c>
      <c r="U67" s="6">
        <v>4.4999999999999998E-2</v>
      </c>
      <c r="X67" s="3" t="s">
        <v>71</v>
      </c>
      <c r="Y67">
        <f>Resultater!M72</f>
        <v>0</v>
      </c>
      <c r="Z67">
        <f t="shared" si="6"/>
        <v>0</v>
      </c>
      <c r="AA67">
        <f t="shared" si="7"/>
        <v>0</v>
      </c>
      <c r="AB67">
        <f t="shared" si="8"/>
        <v>0</v>
      </c>
      <c r="AC67">
        <f t="shared" si="9"/>
        <v>0</v>
      </c>
      <c r="AD67">
        <f t="shared" si="4"/>
        <v>0</v>
      </c>
    </row>
    <row r="68" spans="1:30" x14ac:dyDescent="0.25">
      <c r="A68" s="3" t="s">
        <v>72</v>
      </c>
      <c r="B68" s="3"/>
      <c r="C68" s="26">
        <v>-0.17299220000000001</v>
      </c>
      <c r="D68" s="27">
        <v>3.9787799999999998E-2</v>
      </c>
      <c r="E68" s="6">
        <v>0</v>
      </c>
      <c r="G68" s="26">
        <v>-0.17693600000000001</v>
      </c>
      <c r="H68" s="27">
        <v>4.8532899999999997E-2</v>
      </c>
      <c r="I68" s="6">
        <v>0</v>
      </c>
      <c r="K68" s="4">
        <v>-0.39236500000000002</v>
      </c>
      <c r="L68" s="5">
        <v>0.10988100000000001</v>
      </c>
      <c r="M68" s="6">
        <v>0</v>
      </c>
      <c r="O68" s="4">
        <v>-0.1578204</v>
      </c>
      <c r="P68" s="5">
        <v>0.1850791</v>
      </c>
      <c r="Q68" s="6">
        <v>0.39400000000000002</v>
      </c>
      <c r="S68" s="26">
        <v>-0.33996009999999999</v>
      </c>
      <c r="T68" s="27">
        <v>9.9495700000000006E-2</v>
      </c>
      <c r="U68" s="6">
        <v>1E-3</v>
      </c>
      <c r="X68" s="3" t="s">
        <v>72</v>
      </c>
      <c r="Y68">
        <f>Resultater!M73</f>
        <v>0</v>
      </c>
      <c r="Z68">
        <f t="shared" si="6"/>
        <v>0</v>
      </c>
      <c r="AA68">
        <f t="shared" si="7"/>
        <v>0</v>
      </c>
      <c r="AB68">
        <f t="shared" si="8"/>
        <v>0</v>
      </c>
      <c r="AC68">
        <f t="shared" si="9"/>
        <v>0</v>
      </c>
      <c r="AD68">
        <f>S68*$Y68</f>
        <v>0</v>
      </c>
    </row>
    <row r="69" spans="1:30" x14ac:dyDescent="0.25">
      <c r="A69" s="3" t="s">
        <v>73</v>
      </c>
      <c r="B69" s="3"/>
      <c r="C69" s="26">
        <v>-0.236624</v>
      </c>
      <c r="D69" s="27">
        <v>4.6479399999999997E-2</v>
      </c>
      <c r="E69" s="6">
        <v>0</v>
      </c>
      <c r="G69" s="26">
        <v>-0.23178019999999999</v>
      </c>
      <c r="H69" s="27">
        <v>5.5672899999999997E-2</v>
      </c>
      <c r="I69" s="6">
        <v>0</v>
      </c>
      <c r="K69" s="4">
        <v>-0.34377400000000002</v>
      </c>
      <c r="L69" s="5">
        <v>0.1262038</v>
      </c>
      <c r="M69" s="6">
        <v>6.0000000000000001E-3</v>
      </c>
      <c r="O69" s="4">
        <v>-2.6410800000000002E-2</v>
      </c>
      <c r="P69" s="5">
        <v>0.20907999999999999</v>
      </c>
      <c r="Q69" s="6">
        <v>0.89900000000000002</v>
      </c>
      <c r="S69" s="26">
        <v>-0.266318</v>
      </c>
      <c r="T69" s="27">
        <v>0.113653</v>
      </c>
      <c r="U69" s="6">
        <v>1.9E-2</v>
      </c>
      <c r="X69" s="3" t="s">
        <v>73</v>
      </c>
      <c r="Y69">
        <f>Resultater!M74</f>
        <v>0</v>
      </c>
      <c r="Z69">
        <f t="shared" si="6"/>
        <v>0</v>
      </c>
      <c r="AA69">
        <f t="shared" si="7"/>
        <v>0</v>
      </c>
      <c r="AB69">
        <f t="shared" si="8"/>
        <v>0</v>
      </c>
      <c r="AC69">
        <f t="shared" si="9"/>
        <v>0</v>
      </c>
      <c r="AD69">
        <f>S69*$Y69</f>
        <v>0</v>
      </c>
    </row>
    <row r="70" spans="1:30" x14ac:dyDescent="0.25">
      <c r="A70" s="3" t="s">
        <v>74</v>
      </c>
      <c r="B70" s="3"/>
      <c r="C70" s="26">
        <v>-0.1550513</v>
      </c>
      <c r="D70" s="27">
        <v>5.9442300000000003E-2</v>
      </c>
      <c r="E70" s="6">
        <v>8.9999999999999993E-3</v>
      </c>
      <c r="G70" s="26">
        <v>-0.1152598</v>
      </c>
      <c r="H70" s="27">
        <v>7.1356100000000006E-2</v>
      </c>
      <c r="I70" s="6">
        <v>0.106</v>
      </c>
      <c r="K70" s="4">
        <v>-0.1192283</v>
      </c>
      <c r="L70" s="5">
        <v>0.1476384</v>
      </c>
      <c r="M70" s="6">
        <v>0.41899999999999998</v>
      </c>
      <c r="O70" s="4">
        <v>2.2179999999999999E-3</v>
      </c>
      <c r="P70" s="5">
        <v>0.25523849999999998</v>
      </c>
      <c r="Q70" s="6">
        <v>0.99299999999999999</v>
      </c>
      <c r="S70" s="26">
        <v>-8.8817900000000005E-2</v>
      </c>
      <c r="T70" s="27">
        <v>0.13519490000000001</v>
      </c>
      <c r="U70" s="6">
        <v>0.51100000000000001</v>
      </c>
      <c r="X70" s="3" t="s">
        <v>74</v>
      </c>
      <c r="Y70">
        <f>Resultater!M75</f>
        <v>0</v>
      </c>
      <c r="Z70">
        <f t="shared" si="6"/>
        <v>0</v>
      </c>
      <c r="AA70">
        <f t="shared" si="7"/>
        <v>0</v>
      </c>
      <c r="AB70">
        <f t="shared" si="8"/>
        <v>0</v>
      </c>
      <c r="AC70">
        <f t="shared" si="9"/>
        <v>0</v>
      </c>
      <c r="AD70">
        <f>S70*$Y70</f>
        <v>0</v>
      </c>
    </row>
    <row r="71" spans="1:30" x14ac:dyDescent="0.25">
      <c r="A71" s="3" t="s">
        <v>75</v>
      </c>
      <c r="B71" s="3"/>
      <c r="C71" s="26">
        <v>-17.62181</v>
      </c>
      <c r="D71" s="27">
        <v>0.25391740000000002</v>
      </c>
      <c r="E71" s="6">
        <v>0</v>
      </c>
      <c r="G71" s="26">
        <v>-17.842659999999999</v>
      </c>
      <c r="H71" s="27">
        <v>0.29537469999999999</v>
      </c>
      <c r="I71" s="6">
        <v>0</v>
      </c>
      <c r="K71" s="4">
        <v>-21.24823</v>
      </c>
      <c r="L71" s="5">
        <v>0.68952959999999996</v>
      </c>
      <c r="M71" s="6">
        <v>0</v>
      </c>
      <c r="O71" s="4">
        <v>-22.62566</v>
      </c>
      <c r="P71" s="5">
        <v>1.2768170000000001</v>
      </c>
      <c r="Q71" s="6">
        <v>0</v>
      </c>
      <c r="S71" s="26">
        <v>-21.049510000000001</v>
      </c>
      <c r="T71" s="27"/>
      <c r="U71" s="6">
        <v>0</v>
      </c>
      <c r="X71" s="3" t="s">
        <v>75</v>
      </c>
      <c r="Y71">
        <f>Resultater!M76</f>
        <v>1</v>
      </c>
      <c r="Z71">
        <f t="shared" si="6"/>
        <v>-17.62181</v>
      </c>
      <c r="AA71">
        <f t="shared" si="7"/>
        <v>-17.842659999999999</v>
      </c>
      <c r="AB71">
        <f t="shared" si="8"/>
        <v>-21.24823</v>
      </c>
      <c r="AC71">
        <f t="shared" si="9"/>
        <v>-22.62566</v>
      </c>
      <c r="AD71">
        <f>S71*$Y71</f>
        <v>-21.049510000000001</v>
      </c>
    </row>
    <row r="72" spans="1:30" x14ac:dyDescent="0.25">
      <c r="S72" s="30"/>
      <c r="T72" s="30"/>
      <c r="U72" s="30"/>
    </row>
    <row r="73" spans="1:30" x14ac:dyDescent="0.25">
      <c r="A73" s="3" t="s">
        <v>76</v>
      </c>
      <c r="B73" s="3"/>
      <c r="C73" s="26">
        <v>1</v>
      </c>
      <c r="D73" s="27" t="s">
        <v>77</v>
      </c>
      <c r="E73" s="6"/>
      <c r="G73" s="26">
        <v>1</v>
      </c>
      <c r="H73" s="27" t="s">
        <v>77</v>
      </c>
      <c r="I73" s="6"/>
      <c r="K73" s="4">
        <v>1</v>
      </c>
      <c r="L73" s="5" t="s">
        <v>77</v>
      </c>
      <c r="M73" s="6"/>
      <c r="O73" s="4">
        <v>1</v>
      </c>
      <c r="P73" s="5" t="s">
        <v>77</v>
      </c>
      <c r="Q73" s="6"/>
      <c r="S73" s="26">
        <v>1</v>
      </c>
      <c r="T73" s="27" t="s">
        <v>77</v>
      </c>
      <c r="U73" s="6"/>
      <c r="X73" s="3" t="s">
        <v>76</v>
      </c>
      <c r="Y73">
        <f>Resultater!M78</f>
        <v>9.1049798563183568</v>
      </c>
      <c r="Z73">
        <f>$C73*$Y73</f>
        <v>9.1049798563183568</v>
      </c>
      <c r="AA73">
        <f>G73*$Y73</f>
        <v>9.1049798563183568</v>
      </c>
      <c r="AB73">
        <f>K73*$Y73</f>
        <v>9.1049798563183568</v>
      </c>
      <c r="AC73">
        <f>O73*$Y73</f>
        <v>9.1049798563183568</v>
      </c>
      <c r="AD73">
        <f>S73*$Y73</f>
        <v>9.1049798563183568</v>
      </c>
    </row>
    <row r="74" spans="1:30" x14ac:dyDescent="0.25">
      <c r="C74" s="26"/>
      <c r="D74" s="27"/>
      <c r="E74" s="6"/>
      <c r="G74" s="26"/>
      <c r="H74" s="27"/>
      <c r="I74" s="6"/>
      <c r="K74" s="4"/>
      <c r="L74" s="5"/>
      <c r="M74" s="6"/>
      <c r="O74" s="4"/>
      <c r="P74" s="5"/>
      <c r="Q74" s="6"/>
      <c r="S74" s="26"/>
      <c r="T74" s="27"/>
      <c r="U74" s="6"/>
    </row>
    <row r="75" spans="1:30" x14ac:dyDescent="0.25">
      <c r="A75" s="3" t="s">
        <v>78</v>
      </c>
      <c r="B75" s="3"/>
      <c r="C75" s="26"/>
      <c r="D75" s="27"/>
      <c r="E75" s="6"/>
      <c r="G75" s="26"/>
      <c r="H75" s="27"/>
      <c r="I75" s="6"/>
      <c r="K75" s="4"/>
      <c r="L75" s="5"/>
      <c r="M75" s="6"/>
      <c r="O75" s="4"/>
      <c r="P75" s="5"/>
      <c r="Q75" s="6"/>
      <c r="S75" s="26"/>
      <c r="T75" s="27"/>
      <c r="U75" s="6"/>
      <c r="X75" s="3" t="s">
        <v>78</v>
      </c>
    </row>
    <row r="76" spans="1:30" x14ac:dyDescent="0.25">
      <c r="A76" s="3" t="s">
        <v>146</v>
      </c>
      <c r="B76" s="3"/>
      <c r="C76" s="26">
        <v>-0.77776469999999998</v>
      </c>
      <c r="D76" s="27">
        <v>2.81287E-2</v>
      </c>
      <c r="E76" s="6">
        <v>0</v>
      </c>
      <c r="G76" s="26">
        <v>-0.74150879999999997</v>
      </c>
      <c r="H76" s="27">
        <v>1.72274E-2</v>
      </c>
      <c r="I76" s="6">
        <v>0</v>
      </c>
      <c r="K76" s="4">
        <v>-0.71034739999999996</v>
      </c>
      <c r="L76" s="5">
        <v>7.7439499999999994E-2</v>
      </c>
      <c r="M76" s="6">
        <v>0</v>
      </c>
      <c r="O76" s="4">
        <v>-1.044883</v>
      </c>
      <c r="P76" s="5">
        <v>0.14037859999999999</v>
      </c>
      <c r="Q76" s="6">
        <v>0</v>
      </c>
      <c r="S76" s="26">
        <v>-0.7874179</v>
      </c>
      <c r="T76" s="27">
        <v>6.1693199999999997E-2</v>
      </c>
      <c r="U76" s="6">
        <v>0</v>
      </c>
      <c r="X76" s="3" t="s">
        <v>146</v>
      </c>
      <c r="Y76">
        <f>Y73</f>
        <v>9.1049798563183568</v>
      </c>
      <c r="Z76">
        <f>$C76*$Y76</f>
        <v>-7.0815319264554892</v>
      </c>
      <c r="AA76">
        <f>G76*$Y76</f>
        <v>-6.7514226872827967</v>
      </c>
      <c r="AB76">
        <f>K76*$Y76</f>
        <v>-6.4676987679881179</v>
      </c>
      <c r="AC76">
        <f>O76*$Y76</f>
        <v>-9.5136386672094932</v>
      </c>
      <c r="AD76">
        <f>S76*$Y76</f>
        <v>-7.1694241180045024</v>
      </c>
    </row>
    <row r="77" spans="1:30" x14ac:dyDescent="0.25">
      <c r="A77" s="3" t="s">
        <v>79</v>
      </c>
      <c r="B77" s="3"/>
      <c r="C77" s="26">
        <v>-0.37148249999999999</v>
      </c>
      <c r="D77" s="27">
        <v>3.4795899999999998E-2</v>
      </c>
      <c r="E77" s="6">
        <v>0</v>
      </c>
      <c r="G77" s="26">
        <v>-0.75234230000000002</v>
      </c>
      <c r="H77" s="27">
        <v>1.5860300000000001E-2</v>
      </c>
      <c r="I77" s="6">
        <v>0</v>
      </c>
      <c r="K77" s="4">
        <v>-0.65159849999999997</v>
      </c>
      <c r="L77" s="5">
        <v>5.8787399999999997E-2</v>
      </c>
      <c r="M77" s="6">
        <v>0</v>
      </c>
      <c r="O77" s="4">
        <v>-0.75367930000000005</v>
      </c>
      <c r="P77" s="5">
        <v>0.1247238</v>
      </c>
      <c r="Q77" s="6">
        <v>0</v>
      </c>
      <c r="S77" s="26">
        <v>-0.72992570000000001</v>
      </c>
      <c r="T77" s="27">
        <v>4.7199400000000002E-2</v>
      </c>
      <c r="U77" s="6">
        <v>0</v>
      </c>
      <c r="X77" s="3" t="s">
        <v>7</v>
      </c>
      <c r="Y77">
        <f>Y3</f>
        <v>8.5271435222694052</v>
      </c>
      <c r="Z77">
        <f>$C77*$Y77</f>
        <v>-3.1676845935114444</v>
      </c>
      <c r="AA77">
        <f>G77*$Y77</f>
        <v>-6.4153307699742657</v>
      </c>
      <c r="AB77">
        <f>K77*$Y77</f>
        <v>-5.556273928395461</v>
      </c>
      <c r="AC77">
        <f>O77*$Y77</f>
        <v>-6.4267315608635398</v>
      </c>
      <c r="AD77">
        <f>S77*$Y77</f>
        <v>-6.224181204492961</v>
      </c>
    </row>
    <row r="78" spans="1:30" x14ac:dyDescent="0.25">
      <c r="A78" s="3" t="s">
        <v>75</v>
      </c>
      <c r="B78" s="3"/>
      <c r="C78" s="26">
        <v>8.5285440000000001</v>
      </c>
      <c r="D78" s="27">
        <v>0.4389826</v>
      </c>
      <c r="E78" s="6">
        <v>0</v>
      </c>
      <c r="G78" s="26">
        <v>12.676019999999999</v>
      </c>
      <c r="H78" s="27">
        <v>0.2265421</v>
      </c>
      <c r="I78" s="6">
        <v>0</v>
      </c>
      <c r="K78" s="4">
        <v>12.456950000000001</v>
      </c>
      <c r="L78" s="5">
        <v>0.93220449999999999</v>
      </c>
      <c r="M78" s="6">
        <v>0</v>
      </c>
      <c r="O78" s="4">
        <v>16.608319999999999</v>
      </c>
      <c r="P78" s="5">
        <v>1.6689940000000001</v>
      </c>
      <c r="Q78" s="6">
        <v>0</v>
      </c>
      <c r="S78" s="26">
        <v>13.701180000000001</v>
      </c>
      <c r="T78" s="27">
        <v>0.73441730000000005</v>
      </c>
      <c r="U78" s="6">
        <v>0</v>
      </c>
      <c r="X78" s="3" t="s">
        <v>75</v>
      </c>
      <c r="Y78">
        <f>Resultater!M81</f>
        <v>1</v>
      </c>
      <c r="Z78">
        <f>$C78*$Y78</f>
        <v>8.5285440000000001</v>
      </c>
      <c r="AA78">
        <f>G78*$Y78</f>
        <v>12.676019999999999</v>
      </c>
      <c r="AB78">
        <f>K78*$Y78</f>
        <v>12.456950000000001</v>
      </c>
      <c r="AC78">
        <f>O78*$Y78</f>
        <v>16.608319999999999</v>
      </c>
      <c r="AD78">
        <f>S78*$Y78</f>
        <v>13.701180000000001</v>
      </c>
    </row>
    <row r="79" spans="1:30" x14ac:dyDescent="0.25">
      <c r="C79" s="31"/>
      <c r="G79" s="31"/>
      <c r="K79" s="7"/>
      <c r="O79" s="7"/>
      <c r="S79" s="7"/>
    </row>
    <row r="81" spans="9:30" x14ac:dyDescent="0.25">
      <c r="Y81" s="3" t="s">
        <v>151</v>
      </c>
    </row>
    <row r="82" spans="9:30" x14ac:dyDescent="0.25">
      <c r="Y82" s="53"/>
      <c r="Z82" s="54" t="s">
        <v>0</v>
      </c>
      <c r="AA82" s="54" t="s">
        <v>1</v>
      </c>
      <c r="AB82" s="54" t="s">
        <v>2</v>
      </c>
      <c r="AC82" s="54" t="s">
        <v>108</v>
      </c>
      <c r="AD82" s="54" t="s">
        <v>147</v>
      </c>
    </row>
    <row r="83" spans="9:30" x14ac:dyDescent="0.25">
      <c r="Y83" s="55" t="s">
        <v>109</v>
      </c>
      <c r="Z83" s="56">
        <f>EXP(SUM(Z3:Z73))</f>
        <v>2.8029974362812329</v>
      </c>
      <c r="AA83" s="56">
        <f>EXP(SUM(AA3:AA73))</f>
        <v>3.6706483800448564</v>
      </c>
      <c r="AB83" s="56">
        <f>EXP(SUM(AB3:AB73))</f>
        <v>0.48783866828265915</v>
      </c>
      <c r="AC83" s="56">
        <f>EXP(SUM(AC3:AC73))</f>
        <v>0.24181750825884429</v>
      </c>
      <c r="AD83" s="56">
        <f>EXP(SUM(AD3:AD73))</f>
        <v>0.70280072368358171</v>
      </c>
    </row>
    <row r="84" spans="9:30" x14ac:dyDescent="0.25">
      <c r="Y84" s="55" t="s">
        <v>111</v>
      </c>
      <c r="Z84" s="57">
        <f>EXP(SUM(Z76:Z78))</f>
        <v>0.17894576283684135</v>
      </c>
      <c r="AA84" s="57">
        <f>EXP(SUM(AA76:AA78))</f>
        <v>0.6121772236535622</v>
      </c>
      <c r="AB84" s="57">
        <f>EXP(SUM(AB76:AB78))</f>
        <v>1.5418412260836247</v>
      </c>
      <c r="AC84" s="57">
        <f>EXP(SUM(AC76:AC78))</f>
        <v>1.9502347928692283</v>
      </c>
      <c r="AD84" s="57">
        <f>EXP(SUM(AD76:AD78))</f>
        <v>1.3601223752516658</v>
      </c>
    </row>
    <row r="85" spans="9:30" x14ac:dyDescent="0.25">
      <c r="I85" s="32"/>
      <c r="Y85" s="55" t="s">
        <v>110</v>
      </c>
      <c r="Z85" s="58">
        <f>1 / (1 + (Z83/Z84))</f>
        <v>6.0009782510198555E-2</v>
      </c>
      <c r="AA85" s="58">
        <f>1 / (1 + (AA83/AA84))</f>
        <v>0.14293769588117686</v>
      </c>
      <c r="AB85" s="58">
        <f>1 / (1 + (AB83/AB84))</f>
        <v>0.75964748449411312</v>
      </c>
      <c r="AC85" s="58">
        <f>1 / (1 + (AC83/AC84))</f>
        <v>0.88968442580754092</v>
      </c>
      <c r="AD85" s="58">
        <f>1 / (1 + (AD83/AD84))</f>
        <v>0.6593180210904015</v>
      </c>
    </row>
    <row r="86" spans="9:30" x14ac:dyDescent="0.25">
      <c r="I86" s="32"/>
    </row>
    <row r="87" spans="9:30" x14ac:dyDescent="0.25">
      <c r="I87" s="32"/>
      <c r="Y87" s="40" t="s">
        <v>157</v>
      </c>
    </row>
    <row r="88" spans="9:30" x14ac:dyDescent="0.25">
      <c r="I88" s="32"/>
      <c r="Y88" s="41" t="s">
        <v>158</v>
      </c>
      <c r="Z88" s="35">
        <v>2</v>
      </c>
      <c r="AA88" s="35">
        <v>3</v>
      </c>
      <c r="AB88" s="35">
        <v>4</v>
      </c>
      <c r="AC88" s="35">
        <v>5</v>
      </c>
      <c r="AD88" s="35">
        <v>6</v>
      </c>
    </row>
    <row r="89" spans="9:30" x14ac:dyDescent="0.25">
      <c r="I89" s="32"/>
      <c r="Y89">
        <f>Resultater!B24</f>
        <v>2010</v>
      </c>
      <c r="Z89" s="4">
        <f>VLOOKUP($Y$89,$AF$2:$AK$26,Z88)</f>
        <v>0.87895464344296215</v>
      </c>
      <c r="AA89" s="4">
        <f>VLOOKUP($Y$89,$AF$2:$AK$26,AA88)</f>
        <v>0.87740758413497777</v>
      </c>
      <c r="AB89" s="4">
        <f>VLOOKUP($Y$89,$AF$2:$AK$26,AB88)</f>
        <v>0.86091598020389914</v>
      </c>
      <c r="AC89" s="4">
        <f>VLOOKUP($Y$89,$AF$2:$AK$26,AC88)</f>
        <v>0.86454417401228223</v>
      </c>
      <c r="AD89" s="4">
        <f>VLOOKUP($Y$89,$AF$2:$AK$26,AD88)</f>
        <v>0.86166972808552023</v>
      </c>
    </row>
    <row r="90" spans="9:30" x14ac:dyDescent="0.25">
      <c r="I90" s="32"/>
    </row>
    <row r="91" spans="9:30" x14ac:dyDescent="0.25">
      <c r="I91" s="32"/>
      <c r="Y91" s="40" t="s">
        <v>163</v>
      </c>
    </row>
    <row r="92" spans="9:30" ht="17.25" x14ac:dyDescent="0.25">
      <c r="I92" s="32"/>
      <c r="Y92" t="s">
        <v>166</v>
      </c>
      <c r="Z92" t="s">
        <v>160</v>
      </c>
      <c r="AA92" t="s">
        <v>174</v>
      </c>
      <c r="AB92" t="s">
        <v>175</v>
      </c>
      <c r="AC92" t="s">
        <v>176</v>
      </c>
      <c r="AD92" t="s">
        <v>171</v>
      </c>
    </row>
    <row r="93" spans="9:30" x14ac:dyDescent="0.25">
      <c r="I93" s="32"/>
      <c r="Y93" t="s">
        <v>161</v>
      </c>
      <c r="Z93">
        <v>0.15110000000000001</v>
      </c>
      <c r="AA93">
        <v>1.3875</v>
      </c>
      <c r="AB93">
        <v>0.70550000000000002</v>
      </c>
      <c r="AC93">
        <v>0.15720000000000001</v>
      </c>
      <c r="AD93">
        <v>0.69740000000000002</v>
      </c>
    </row>
    <row r="94" spans="9:30" x14ac:dyDescent="0.25">
      <c r="I94" s="32"/>
      <c r="Y94" t="s">
        <v>162</v>
      </c>
      <c r="Z94">
        <v>-0.54500000000000004</v>
      </c>
      <c r="AA94">
        <v>-0.71699999999999997</v>
      </c>
      <c r="AB94">
        <v>-0.68799999999999994</v>
      </c>
      <c r="AC94">
        <v>-0.86099999999999999</v>
      </c>
      <c r="AD94">
        <v>-0.749</v>
      </c>
    </row>
    <row r="95" spans="9:30" x14ac:dyDescent="0.25">
      <c r="I95" s="32"/>
      <c r="Y95" s="44" t="s">
        <v>164</v>
      </c>
      <c r="Z95" s="4">
        <f>(Z93*Z99^Z94)/(Z93*Z83^Z94)</f>
        <v>1.0728481994597086</v>
      </c>
      <c r="AA95" s="4">
        <f t="shared" ref="AA95:AD95" si="10">(AA93*AA99^AA94)/(AA93*AA83^AA94)</f>
        <v>1.0983091649852239</v>
      </c>
      <c r="AB95" s="4">
        <f t="shared" si="10"/>
        <v>1.1085288256590373</v>
      </c>
      <c r="AC95" s="4">
        <f t="shared" si="10"/>
        <v>1.1335122832175797</v>
      </c>
      <c r="AD95" s="4">
        <f t="shared" si="10"/>
        <v>1.1179688785518846</v>
      </c>
    </row>
    <row r="96" spans="9:30" x14ac:dyDescent="0.25">
      <c r="I96" s="32"/>
      <c r="Z96" s="43"/>
    </row>
    <row r="97" spans="9:30" x14ac:dyDescent="0.25">
      <c r="I97" s="32"/>
      <c r="Y97" s="3" t="s">
        <v>159</v>
      </c>
      <c r="AA97" s="42">
        <f>Y89</f>
        <v>2010</v>
      </c>
      <c r="AB97" s="3" t="s">
        <v>169</v>
      </c>
    </row>
    <row r="98" spans="9:30" x14ac:dyDescent="0.25">
      <c r="I98" s="32"/>
      <c r="Y98" s="34"/>
      <c r="Z98" s="21" t="s">
        <v>0</v>
      </c>
      <c r="AA98" s="21" t="s">
        <v>1</v>
      </c>
      <c r="AB98" s="21" t="s">
        <v>2</v>
      </c>
      <c r="AC98" s="21" t="s">
        <v>108</v>
      </c>
      <c r="AD98" s="21" t="s">
        <v>147</v>
      </c>
    </row>
    <row r="99" spans="9:30" x14ac:dyDescent="0.25">
      <c r="I99" s="32"/>
      <c r="X99" t="s">
        <v>178</v>
      </c>
      <c r="Y99" s="22" t="s">
        <v>109</v>
      </c>
      <c r="Z99" s="23">
        <f>Z83*Z89</f>
        <v>2.4637076121781081</v>
      </c>
      <c r="AA99" s="23">
        <f>AA83*AA89</f>
        <v>3.2206547273441273</v>
      </c>
      <c r="AB99" s="23">
        <f>AB83*AB89</f>
        <v>0.41998810528593028</v>
      </c>
      <c r="AC99" s="23">
        <f>AC83*AC89</f>
        <v>0.20906191793935078</v>
      </c>
      <c r="AD99" s="23">
        <f>AD83*AD89</f>
        <v>0.6055821084747387</v>
      </c>
    </row>
    <row r="100" spans="9:30" x14ac:dyDescent="0.25">
      <c r="I100" s="32"/>
      <c r="Y100" s="22" t="s">
        <v>111</v>
      </c>
      <c r="Z100" s="24">
        <f>Z84*Z95</f>
        <v>0.19198163946044927</v>
      </c>
      <c r="AA100" s="24">
        <f t="shared" ref="AA100:AD100" si="11">AA84*AA95</f>
        <v>0.67235985533391651</v>
      </c>
      <c r="AB100" s="24">
        <f t="shared" si="11"/>
        <v>1.7091754437031708</v>
      </c>
      <c r="AC100" s="24">
        <f t="shared" si="11"/>
        <v>2.2106150928755626</v>
      </c>
      <c r="AD100" s="24">
        <f t="shared" si="11"/>
        <v>1.5205744865534305</v>
      </c>
    </row>
    <row r="101" spans="9:30" x14ac:dyDescent="0.25">
      <c r="I101" s="32"/>
      <c r="Y101" s="22" t="s">
        <v>110</v>
      </c>
      <c r="Z101" s="25">
        <f>1 / (1 + (Z99/Z100))</f>
        <v>7.2290701685822925E-2</v>
      </c>
      <c r="AA101" s="25">
        <f>1 / (1 + (AA99/AA100))</f>
        <v>0.1727093081864064</v>
      </c>
      <c r="AB101" s="25">
        <f>1 / (1 + (AB99/AB100))</f>
        <v>0.80274502375107104</v>
      </c>
      <c r="AC101" s="25">
        <f>1 / (1 + (AC99/AC100))</f>
        <v>0.91359924609568388</v>
      </c>
      <c r="AD101" s="25">
        <f>1 / (1 + (AD99/AD100))</f>
        <v>0.71517520868837248</v>
      </c>
    </row>
    <row r="102" spans="9:30" x14ac:dyDescent="0.25">
      <c r="I102" s="32"/>
      <c r="Z102" s="43"/>
      <c r="AA102" s="43"/>
      <c r="AB102" s="43"/>
      <c r="AC102" s="43"/>
      <c r="AD102" s="43"/>
    </row>
    <row r="103" spans="9:30" x14ac:dyDescent="0.25">
      <c r="I103" s="32"/>
      <c r="Y103" s="40" t="s">
        <v>163</v>
      </c>
    </row>
    <row r="104" spans="9:30" ht="17.25" x14ac:dyDescent="0.25">
      <c r="I104" s="32"/>
      <c r="Y104" t="s">
        <v>165</v>
      </c>
      <c r="Z104" s="45" t="s">
        <v>167</v>
      </c>
      <c r="AA104" t="s">
        <v>172</v>
      </c>
      <c r="AB104" t="s">
        <v>173</v>
      </c>
      <c r="AC104" t="s">
        <v>177</v>
      </c>
      <c r="AD104" t="s">
        <v>170</v>
      </c>
    </row>
    <row r="105" spans="9:30" x14ac:dyDescent="0.25">
      <c r="I105" s="32"/>
      <c r="Y105" t="s">
        <v>161</v>
      </c>
      <c r="Z105">
        <v>0.32919999999999999</v>
      </c>
      <c r="AA105">
        <v>1.61</v>
      </c>
      <c r="AB105">
        <v>0.87360000000000004</v>
      </c>
      <c r="AC105">
        <v>0.35370000000000001</v>
      </c>
      <c r="AD105">
        <v>1.0125999999999999</v>
      </c>
    </row>
    <row r="106" spans="9:30" x14ac:dyDescent="0.25">
      <c r="I106" s="32"/>
      <c r="Y106" t="s">
        <v>162</v>
      </c>
      <c r="Z106">
        <v>-0.49199999999999999</v>
      </c>
      <c r="AA106">
        <v>-0.68799999999999994</v>
      </c>
      <c r="AB106">
        <v>-0.65800000000000003</v>
      </c>
      <c r="AC106">
        <v>-0.81399999999999995</v>
      </c>
      <c r="AD106">
        <v>-0.68799999999999994</v>
      </c>
    </row>
    <row r="107" spans="9:30" x14ac:dyDescent="0.25">
      <c r="I107" s="32"/>
      <c r="Y107" s="44" t="s">
        <v>164</v>
      </c>
      <c r="Z107" s="4">
        <f>(Z105*Z99^Z106)/(Z105*Z83^Z106)</f>
        <v>1.0655369127393486</v>
      </c>
      <c r="AA107" s="4">
        <f t="shared" ref="AA107:AD107" si="12">(AA105*AA99^AA106)/(AA105*AA83^AA106)</f>
        <v>1.0941514690223451</v>
      </c>
      <c r="AB107" s="4">
        <f t="shared" si="12"/>
        <v>1.1035596527680016</v>
      </c>
      <c r="AC107" s="4">
        <f t="shared" si="12"/>
        <v>1.1257844057070125</v>
      </c>
      <c r="AD107" s="4">
        <f t="shared" si="12"/>
        <v>1.1078615888742409</v>
      </c>
    </row>
    <row r="108" spans="9:30" x14ac:dyDescent="0.25">
      <c r="I108" s="32"/>
    </row>
    <row r="109" spans="9:30" x14ac:dyDescent="0.25">
      <c r="I109" s="32"/>
      <c r="Y109" s="3" t="s">
        <v>159</v>
      </c>
      <c r="AA109" s="42">
        <f>AA97</f>
        <v>2010</v>
      </c>
      <c r="AB109" s="3" t="s">
        <v>168</v>
      </c>
    </row>
    <row r="110" spans="9:30" x14ac:dyDescent="0.25">
      <c r="Y110" s="34"/>
      <c r="Z110" s="21" t="s">
        <v>0</v>
      </c>
      <c r="AA110" s="21" t="s">
        <v>1</v>
      </c>
      <c r="AB110" s="21" t="s">
        <v>2</v>
      </c>
      <c r="AC110" s="21" t="s">
        <v>108</v>
      </c>
      <c r="AD110" s="21" t="s">
        <v>147</v>
      </c>
    </row>
    <row r="111" spans="9:30" x14ac:dyDescent="0.25">
      <c r="X111" t="s">
        <v>179</v>
      </c>
      <c r="Y111" s="22" t="s">
        <v>109</v>
      </c>
      <c r="Z111" s="23">
        <f>Z99</f>
        <v>2.4637076121781081</v>
      </c>
      <c r="AA111" s="23">
        <f t="shared" ref="AA111:AD111" si="13">AA99</f>
        <v>3.2206547273441273</v>
      </c>
      <c r="AB111" s="23">
        <f t="shared" si="13"/>
        <v>0.41998810528593028</v>
      </c>
      <c r="AC111" s="23">
        <f t="shared" si="13"/>
        <v>0.20906191793935078</v>
      </c>
      <c r="AD111" s="23">
        <f t="shared" si="13"/>
        <v>0.6055821084747387</v>
      </c>
    </row>
    <row r="112" spans="9:30" x14ac:dyDescent="0.25">
      <c r="Y112" s="22" t="s">
        <v>111</v>
      </c>
      <c r="Z112" s="24">
        <f>Z84*Z107</f>
        <v>0.19067331568095558</v>
      </c>
      <c r="AA112" s="24">
        <f t="shared" ref="AA112:AD112" si="14">AA84*AA107</f>
        <v>0.66981460856256581</v>
      </c>
      <c r="AB112" s="24">
        <f>AB84*AB107</f>
        <v>1.7015137680802348</v>
      </c>
      <c r="AC112" s="24">
        <f t="shared" si="14"/>
        <v>2.1955439172794229</v>
      </c>
      <c r="AD112" s="24">
        <f t="shared" si="14"/>
        <v>1.5068273357097171</v>
      </c>
    </row>
    <row r="113" spans="23:30" x14ac:dyDescent="0.25">
      <c r="Y113" s="22" t="s">
        <v>110</v>
      </c>
      <c r="Z113" s="25">
        <f>1 / (1 + (Z111/Z112))</f>
        <v>7.1833440965365286E-2</v>
      </c>
      <c r="AA113" s="25">
        <f>1 / (1 + (AA111/AA112))</f>
        <v>0.17216807298301509</v>
      </c>
      <c r="AB113" s="25">
        <f>1 / (1 + (AB111/AB112))</f>
        <v>0.80203264934216645</v>
      </c>
      <c r="AC113" s="25">
        <f>1 / (1 + (AC111/AC112))</f>
        <v>0.91305771828490545</v>
      </c>
      <c r="AD113" s="25">
        <f>1 / (1 + (AD111/AD112))</f>
        <v>0.71332162420409095</v>
      </c>
    </row>
    <row r="115" spans="23:30" x14ac:dyDescent="0.25">
      <c r="X115" t="s">
        <v>187</v>
      </c>
      <c r="Y115" s="53"/>
      <c r="Z115" s="54" t="s">
        <v>0</v>
      </c>
      <c r="AA115" s="54" t="s">
        <v>1</v>
      </c>
      <c r="AB115" s="54" t="s">
        <v>2</v>
      </c>
      <c r="AC115" s="54" t="s">
        <v>108</v>
      </c>
      <c r="AD115" s="54" t="s">
        <v>147</v>
      </c>
    </row>
    <row r="116" spans="23:30" x14ac:dyDescent="0.25">
      <c r="W116" t="s">
        <v>178</v>
      </c>
      <c r="X116" t="str">
        <f>Resultater!B25</f>
        <v>Lange segmenter</v>
      </c>
      <c r="Y116" s="55" t="s">
        <v>109</v>
      </c>
      <c r="Z116" s="56">
        <f>IF($X$116=$X$99,Z99,Z111)</f>
        <v>2.4637076121781081</v>
      </c>
      <c r="AA116" s="56">
        <f t="shared" ref="AA116:AD116" si="15">IF($X$116=$X$99,AA99,AA111)</f>
        <v>3.2206547273441273</v>
      </c>
      <c r="AB116" s="56">
        <f t="shared" si="15"/>
        <v>0.41998810528593028</v>
      </c>
      <c r="AC116" s="56">
        <f t="shared" si="15"/>
        <v>0.20906191793935078</v>
      </c>
      <c r="AD116" s="56">
        <f t="shared" si="15"/>
        <v>0.6055821084747387</v>
      </c>
    </row>
    <row r="117" spans="23:30" x14ac:dyDescent="0.25">
      <c r="W117" t="s">
        <v>179</v>
      </c>
      <c r="Y117" s="55" t="s">
        <v>111</v>
      </c>
      <c r="Z117" s="56">
        <f t="shared" ref="Z117:AD117" si="16">IF($X$116=$X$99,Z100,Z112)</f>
        <v>0.19198163946044927</v>
      </c>
      <c r="AA117" s="56">
        <f t="shared" si="16"/>
        <v>0.67235985533391651</v>
      </c>
      <c r="AB117" s="56">
        <f t="shared" si="16"/>
        <v>1.7091754437031708</v>
      </c>
      <c r="AC117" s="56">
        <f t="shared" si="16"/>
        <v>2.2106150928755626</v>
      </c>
      <c r="AD117" s="56">
        <f t="shared" si="16"/>
        <v>1.5205744865534305</v>
      </c>
    </row>
    <row r="118" spans="23:30" x14ac:dyDescent="0.25">
      <c r="Y118" s="55" t="s">
        <v>110</v>
      </c>
      <c r="Z118" s="56">
        <f t="shared" ref="Z118:AD118" si="17">IF($X$116=$X$99,Z101,Z113)</f>
        <v>7.2290701685822925E-2</v>
      </c>
      <c r="AA118" s="56">
        <f t="shared" si="17"/>
        <v>0.1727093081864064</v>
      </c>
      <c r="AB118" s="56">
        <f t="shared" si="17"/>
        <v>0.80274502375107104</v>
      </c>
      <c r="AC118" s="56">
        <f t="shared" si="17"/>
        <v>0.91359924609568388</v>
      </c>
      <c r="AD118" s="56">
        <f t="shared" si="17"/>
        <v>0.71517520868837248</v>
      </c>
    </row>
  </sheetData>
  <sortState ref="G86:I104">
    <sortCondition ref="I86:I104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83"/>
  <sheetViews>
    <sheetView showGridLines="0" tabSelected="1" topLeftCell="A21" zoomScale="90" zoomScaleNormal="90" workbookViewId="0">
      <selection activeCell="C36" sqref="C36"/>
    </sheetView>
  </sheetViews>
  <sheetFormatPr baseColWidth="10" defaultColWidth="11.42578125" defaultRowHeight="15" x14ac:dyDescent="0.25"/>
  <cols>
    <col min="1" max="1" width="29.140625" customWidth="1"/>
    <col min="2" max="2" width="32.140625" customWidth="1"/>
    <col min="3" max="7" width="11.28515625" customWidth="1"/>
    <col min="8" max="8" width="1.85546875" customWidth="1"/>
    <col min="9" max="9" width="2.7109375" customWidth="1"/>
    <col min="10" max="10" width="1.42578125" customWidth="1"/>
    <col min="11" max="11" width="11.42578125" customWidth="1"/>
    <col min="12" max="12" width="11.42578125" style="9" customWidth="1"/>
    <col min="13" max="13" width="11.42578125" style="8" customWidth="1"/>
    <col min="14" max="15" width="11.42578125" customWidth="1"/>
  </cols>
  <sheetData>
    <row r="2" spans="1:15" ht="44.25" customHeight="1" x14ac:dyDescent="0.25">
      <c r="A2" s="68" t="s">
        <v>148</v>
      </c>
      <c r="B2" s="68"/>
      <c r="C2" s="68"/>
      <c r="D2" s="68"/>
      <c r="E2" s="68"/>
      <c r="F2" s="68"/>
      <c r="G2" s="68"/>
      <c r="H2" s="68"/>
      <c r="I2" s="68"/>
    </row>
    <row r="3" spans="1:15" ht="5.25" customHeight="1" x14ac:dyDescent="0.25"/>
    <row r="4" spans="1:15" ht="5.25" customHeight="1" x14ac:dyDescent="0.25"/>
    <row r="5" spans="1:15" x14ac:dyDescent="0.25">
      <c r="B5" s="50" t="s">
        <v>149</v>
      </c>
    </row>
    <row r="6" spans="1:15" x14ac:dyDescent="0.25">
      <c r="A6" s="3" t="s">
        <v>106</v>
      </c>
      <c r="B6" s="62">
        <v>3000</v>
      </c>
    </row>
    <row r="7" spans="1:15" x14ac:dyDescent="0.25">
      <c r="A7" s="3" t="s">
        <v>107</v>
      </c>
      <c r="B7" s="63">
        <v>3</v>
      </c>
      <c r="K7" s="3" t="s">
        <v>91</v>
      </c>
      <c r="L7" s="3"/>
      <c r="M7" s="10" t="s">
        <v>92</v>
      </c>
    </row>
    <row r="8" spans="1:15" x14ac:dyDescent="0.25">
      <c r="A8" s="3" t="s">
        <v>80</v>
      </c>
      <c r="B8" s="62">
        <v>5050</v>
      </c>
      <c r="K8" s="3" t="s">
        <v>7</v>
      </c>
      <c r="M8" s="8">
        <f>LN(B8)</f>
        <v>8.5271435222694052</v>
      </c>
      <c r="O8">
        <v>1997</v>
      </c>
    </row>
    <row r="9" spans="1:15" x14ac:dyDescent="0.25">
      <c r="A9" s="3" t="s">
        <v>113</v>
      </c>
      <c r="B9" s="63">
        <v>80</v>
      </c>
      <c r="K9" s="3" t="s">
        <v>8</v>
      </c>
      <c r="M9" s="8">
        <f>M8^2</f>
        <v>72.712176649381078</v>
      </c>
      <c r="O9">
        <f>O8+1</f>
        <v>1998</v>
      </c>
    </row>
    <row r="10" spans="1:15" x14ac:dyDescent="0.25">
      <c r="A10" s="3" t="s">
        <v>81</v>
      </c>
      <c r="B10" s="63">
        <v>2</v>
      </c>
      <c r="K10" s="3" t="s">
        <v>9</v>
      </c>
      <c r="L10" s="9">
        <v>30</v>
      </c>
      <c r="M10" s="8">
        <f t="shared" ref="M10:M17" si="0">IF(B$9=L10,1,0)</f>
        <v>0</v>
      </c>
      <c r="O10">
        <f t="shared" ref="O10:O31" si="1">O9+1</f>
        <v>1999</v>
      </c>
    </row>
    <row r="11" spans="1:15" x14ac:dyDescent="0.25">
      <c r="A11" s="3" t="s">
        <v>82</v>
      </c>
      <c r="B11" s="63">
        <v>0</v>
      </c>
      <c r="K11" s="3" t="s">
        <v>10</v>
      </c>
      <c r="L11" s="9">
        <v>40</v>
      </c>
      <c r="M11" s="8">
        <f t="shared" si="0"/>
        <v>0</v>
      </c>
      <c r="O11">
        <f t="shared" si="1"/>
        <v>2000</v>
      </c>
    </row>
    <row r="12" spans="1:15" x14ac:dyDescent="0.25">
      <c r="A12" s="3" t="s">
        <v>83</v>
      </c>
      <c r="B12" s="63">
        <v>0</v>
      </c>
      <c r="K12" s="3" t="s">
        <v>11</v>
      </c>
      <c r="L12" s="9">
        <v>50</v>
      </c>
      <c r="M12" s="8">
        <f t="shared" si="0"/>
        <v>0</v>
      </c>
      <c r="O12">
        <f t="shared" si="1"/>
        <v>2001</v>
      </c>
    </row>
    <row r="13" spans="1:15" x14ac:dyDescent="0.25">
      <c r="A13" s="3" t="s">
        <v>84</v>
      </c>
      <c r="B13" s="63">
        <v>0</v>
      </c>
      <c r="K13" s="3" t="s">
        <v>12</v>
      </c>
      <c r="L13" s="9">
        <v>60</v>
      </c>
      <c r="M13" s="8">
        <f t="shared" si="0"/>
        <v>0</v>
      </c>
      <c r="O13">
        <f t="shared" si="1"/>
        <v>2002</v>
      </c>
    </row>
    <row r="14" spans="1:15" x14ac:dyDescent="0.25">
      <c r="A14" s="3" t="s">
        <v>85</v>
      </c>
      <c r="B14" s="63">
        <v>0</v>
      </c>
      <c r="K14" s="3" t="s">
        <v>13</v>
      </c>
      <c r="L14" s="9">
        <v>70</v>
      </c>
      <c r="M14" s="8">
        <f t="shared" si="0"/>
        <v>0</v>
      </c>
      <c r="O14">
        <f t="shared" si="1"/>
        <v>2003</v>
      </c>
    </row>
    <row r="15" spans="1:15" x14ac:dyDescent="0.25">
      <c r="A15" s="3" t="s">
        <v>86</v>
      </c>
      <c r="B15" s="63">
        <v>0</v>
      </c>
      <c r="K15" s="3" t="s">
        <v>14</v>
      </c>
      <c r="L15" s="9">
        <v>80</v>
      </c>
      <c r="M15" s="8">
        <f t="shared" si="0"/>
        <v>1</v>
      </c>
      <c r="O15">
        <f t="shared" si="1"/>
        <v>2004</v>
      </c>
    </row>
    <row r="16" spans="1:15" x14ac:dyDescent="0.25">
      <c r="A16" s="3" t="s">
        <v>87</v>
      </c>
      <c r="B16" s="63">
        <v>0</v>
      </c>
      <c r="K16" s="3" t="s">
        <v>15</v>
      </c>
      <c r="L16" s="9">
        <v>90</v>
      </c>
      <c r="M16" s="8">
        <f t="shared" si="0"/>
        <v>0</v>
      </c>
      <c r="O16">
        <f t="shared" si="1"/>
        <v>2005</v>
      </c>
    </row>
    <row r="17" spans="1:15" x14ac:dyDescent="0.25">
      <c r="A17" s="3" t="s">
        <v>88</v>
      </c>
      <c r="B17" s="63">
        <v>1</v>
      </c>
      <c r="C17" t="s">
        <v>118</v>
      </c>
      <c r="K17" s="3" t="s">
        <v>16</v>
      </c>
      <c r="L17" s="9">
        <v>100</v>
      </c>
      <c r="M17" s="8">
        <f t="shared" si="0"/>
        <v>0</v>
      </c>
      <c r="O17">
        <f t="shared" si="1"/>
        <v>2006</v>
      </c>
    </row>
    <row r="18" spans="1:15" x14ac:dyDescent="0.25">
      <c r="A18" s="3" t="s">
        <v>89</v>
      </c>
      <c r="B18" s="63">
        <v>0</v>
      </c>
      <c r="C18" t="s">
        <v>118</v>
      </c>
      <c r="K18" s="3" t="s">
        <v>17</v>
      </c>
      <c r="M18" s="8">
        <f>SUM(M16:M17)</f>
        <v>0</v>
      </c>
      <c r="O18">
        <f t="shared" si="1"/>
        <v>2007</v>
      </c>
    </row>
    <row r="19" spans="1:15" x14ac:dyDescent="0.25">
      <c r="A19" s="3" t="s">
        <v>90</v>
      </c>
      <c r="B19" s="64" t="s">
        <v>97</v>
      </c>
      <c r="C19" t="s">
        <v>112</v>
      </c>
      <c r="K19" s="3" t="s">
        <v>18</v>
      </c>
      <c r="L19" s="9">
        <v>2</v>
      </c>
      <c r="M19" s="8">
        <f>IF(B$10=L19,1,0)</f>
        <v>1</v>
      </c>
      <c r="N19">
        <v>2</v>
      </c>
      <c r="O19">
        <f t="shared" si="1"/>
        <v>2008</v>
      </c>
    </row>
    <row r="20" spans="1:15" x14ac:dyDescent="0.25">
      <c r="A20" s="3" t="s">
        <v>98</v>
      </c>
      <c r="B20" s="64" t="s">
        <v>100</v>
      </c>
      <c r="C20" t="s">
        <v>119</v>
      </c>
      <c r="K20" s="3" t="s">
        <v>19</v>
      </c>
      <c r="L20" s="9">
        <v>3</v>
      </c>
      <c r="M20" s="8">
        <f>IF(B$10=L20,1,0)</f>
        <v>0</v>
      </c>
      <c r="N20">
        <v>3</v>
      </c>
      <c r="O20">
        <f t="shared" si="1"/>
        <v>2009</v>
      </c>
    </row>
    <row r="21" spans="1:15" x14ac:dyDescent="0.25">
      <c r="A21" s="3" t="s">
        <v>99</v>
      </c>
      <c r="B21" s="64" t="s">
        <v>101</v>
      </c>
      <c r="C21" t="s">
        <v>119</v>
      </c>
      <c r="K21" s="3" t="s">
        <v>20</v>
      </c>
      <c r="L21" s="9">
        <v>4</v>
      </c>
      <c r="M21" s="8">
        <f>IF(B$10=L21,1,0)</f>
        <v>0</v>
      </c>
      <c r="N21">
        <v>4</v>
      </c>
      <c r="O21">
        <f t="shared" si="1"/>
        <v>2010</v>
      </c>
    </row>
    <row r="22" spans="1:15" x14ac:dyDescent="0.25">
      <c r="A22" s="3" t="s">
        <v>102</v>
      </c>
      <c r="B22" s="64" t="s">
        <v>126</v>
      </c>
      <c r="C22" t="s">
        <v>120</v>
      </c>
      <c r="K22" s="3" t="s">
        <v>21</v>
      </c>
      <c r="L22" s="9">
        <v>5</v>
      </c>
      <c r="M22" s="8">
        <f>IF(B$10=L22,1,0)</f>
        <v>0</v>
      </c>
      <c r="N22">
        <v>5</v>
      </c>
      <c r="O22">
        <f t="shared" si="1"/>
        <v>2011</v>
      </c>
    </row>
    <row r="23" spans="1:15" x14ac:dyDescent="0.25">
      <c r="A23" s="3" t="s">
        <v>105</v>
      </c>
      <c r="B23" s="64" t="s">
        <v>138</v>
      </c>
      <c r="C23" t="s">
        <v>120</v>
      </c>
      <c r="K23" s="3" t="s">
        <v>22</v>
      </c>
      <c r="M23" s="8">
        <f>IF(B$10&gt;4,1,0)</f>
        <v>0</v>
      </c>
      <c r="N23">
        <v>6</v>
      </c>
      <c r="O23">
        <f t="shared" si="1"/>
        <v>2012</v>
      </c>
    </row>
    <row r="24" spans="1:15" x14ac:dyDescent="0.25">
      <c r="A24" s="3" t="s">
        <v>181</v>
      </c>
      <c r="B24" s="63">
        <v>2010</v>
      </c>
      <c r="C24" t="s">
        <v>118</v>
      </c>
      <c r="K24" s="3" t="s">
        <v>23</v>
      </c>
      <c r="M24" s="8">
        <f>IF(B$10&gt;5,1,0)</f>
        <v>0</v>
      </c>
      <c r="N24">
        <v>7</v>
      </c>
      <c r="O24">
        <f t="shared" si="1"/>
        <v>2013</v>
      </c>
    </row>
    <row r="25" spans="1:15" x14ac:dyDescent="0.25">
      <c r="A25" s="59" t="s">
        <v>150</v>
      </c>
      <c r="B25" s="65" t="s">
        <v>178</v>
      </c>
      <c r="C25" s="30" t="s">
        <v>188</v>
      </c>
      <c r="K25" s="3" t="s">
        <v>24</v>
      </c>
      <c r="M25" s="8">
        <f t="shared" ref="M25:M30" si="2">LN(B11+1)</f>
        <v>0</v>
      </c>
      <c r="N25">
        <v>8</v>
      </c>
      <c r="O25">
        <f t="shared" si="1"/>
        <v>2014</v>
      </c>
    </row>
    <row r="26" spans="1:15" x14ac:dyDescent="0.25">
      <c r="A26" s="18" t="s">
        <v>121</v>
      </c>
      <c r="K26" s="3" t="s">
        <v>25</v>
      </c>
      <c r="M26" s="8">
        <f t="shared" si="2"/>
        <v>0</v>
      </c>
      <c r="N26">
        <v>9</v>
      </c>
      <c r="O26">
        <f t="shared" si="1"/>
        <v>2015</v>
      </c>
    </row>
    <row r="27" spans="1:15" x14ac:dyDescent="0.25">
      <c r="A27" s="3" t="s">
        <v>114</v>
      </c>
      <c r="B27" t="s">
        <v>115</v>
      </c>
      <c r="K27" s="3" t="s">
        <v>26</v>
      </c>
      <c r="M27" s="8">
        <f t="shared" si="2"/>
        <v>0</v>
      </c>
      <c r="N27">
        <v>10</v>
      </c>
      <c r="O27">
        <f t="shared" si="1"/>
        <v>2016</v>
      </c>
    </row>
    <row r="28" spans="1:15" x14ac:dyDescent="0.25">
      <c r="A28" s="3" t="s">
        <v>116</v>
      </c>
      <c r="B28" t="s">
        <v>117</v>
      </c>
      <c r="K28" s="3" t="s">
        <v>27</v>
      </c>
      <c r="M28" s="8">
        <f t="shared" si="2"/>
        <v>0</v>
      </c>
      <c r="O28">
        <f t="shared" si="1"/>
        <v>2017</v>
      </c>
    </row>
    <row r="29" spans="1:15" s="47" customFormat="1" ht="30" customHeight="1" x14ac:dyDescent="0.25">
      <c r="A29" s="46" t="s">
        <v>182</v>
      </c>
      <c r="B29" s="70" t="s">
        <v>183</v>
      </c>
      <c r="C29" s="70"/>
      <c r="D29" s="70"/>
      <c r="E29" s="70"/>
      <c r="F29" s="70"/>
      <c r="G29" s="70"/>
      <c r="K29" s="46" t="s">
        <v>28</v>
      </c>
      <c r="L29" s="48"/>
      <c r="M29" s="49">
        <f t="shared" si="2"/>
        <v>0</v>
      </c>
      <c r="O29">
        <f t="shared" si="1"/>
        <v>2018</v>
      </c>
    </row>
    <row r="30" spans="1:15" s="47" customFormat="1" ht="30" customHeight="1" x14ac:dyDescent="0.25">
      <c r="A30" s="60" t="s">
        <v>180</v>
      </c>
      <c r="B30" s="69" t="s">
        <v>189</v>
      </c>
      <c r="C30" s="69"/>
      <c r="D30" s="69"/>
      <c r="E30" s="69"/>
      <c r="F30" s="69"/>
      <c r="G30" s="69"/>
      <c r="K30" s="46" t="s">
        <v>29</v>
      </c>
      <c r="L30" s="48"/>
      <c r="M30" s="49">
        <f t="shared" si="2"/>
        <v>0</v>
      </c>
      <c r="O30">
        <f t="shared" si="1"/>
        <v>2019</v>
      </c>
    </row>
    <row r="31" spans="1:15" ht="6" customHeight="1" thickBot="1" x14ac:dyDescent="0.3">
      <c r="K31" s="3" t="s">
        <v>30</v>
      </c>
      <c r="L31" s="9">
        <v>30</v>
      </c>
      <c r="M31" s="8">
        <f>IF(B$9=L31,LN(B$17+1),0)</f>
        <v>0</v>
      </c>
      <c r="O31">
        <f t="shared" si="1"/>
        <v>2020</v>
      </c>
    </row>
    <row r="32" spans="1:15" x14ac:dyDescent="0.25">
      <c r="A32" s="50" t="s">
        <v>184</v>
      </c>
      <c r="B32" s="51" t="s">
        <v>185</v>
      </c>
      <c r="C32" s="12" t="s">
        <v>0</v>
      </c>
      <c r="D32" s="12" t="s">
        <v>1</v>
      </c>
      <c r="E32" s="12" t="s">
        <v>2</v>
      </c>
      <c r="F32" s="12" t="s">
        <v>108</v>
      </c>
      <c r="G32" s="17" t="s">
        <v>147</v>
      </c>
      <c r="K32" s="3" t="s">
        <v>31</v>
      </c>
      <c r="L32" s="9">
        <v>40</v>
      </c>
      <c r="M32" s="8">
        <f>IF(B$9=L32,LN(B$17+1),0)</f>
        <v>0</v>
      </c>
    </row>
    <row r="33" spans="1:13" x14ac:dyDescent="0.25">
      <c r="B33" s="13" t="s">
        <v>124</v>
      </c>
      <c r="C33" s="14">
        <f>'Modellene og beregninger'!Z83</f>
        <v>2.8029974362812329</v>
      </c>
      <c r="D33" s="14">
        <f>'Modellene og beregninger'!AA83</f>
        <v>3.6706483800448564</v>
      </c>
      <c r="E33" s="14">
        <f>'Modellene og beregninger'!AB83</f>
        <v>0.48783866828265915</v>
      </c>
      <c r="F33" s="14">
        <f>'Modellene og beregninger'!AC83</f>
        <v>0.24181750825884429</v>
      </c>
      <c r="G33" s="15">
        <f>'Modellene og beregninger'!AD83</f>
        <v>0.70280072368358171</v>
      </c>
      <c r="K33" s="3" t="s">
        <v>32</v>
      </c>
      <c r="M33" s="8">
        <f>IF(SUM(M10:M11)=1,LN(B$17+1),0)</f>
        <v>0</v>
      </c>
    </row>
    <row r="34" spans="1:13" x14ac:dyDescent="0.25">
      <c r="B34" s="13" t="s">
        <v>111</v>
      </c>
      <c r="C34" s="14">
        <f>'Modellene og beregninger'!Z84</f>
        <v>0.17894576283684135</v>
      </c>
      <c r="D34" s="14">
        <f>'Modellene og beregninger'!AA84</f>
        <v>0.6121772236535622</v>
      </c>
      <c r="E34" s="14">
        <f>'Modellene og beregninger'!AB84</f>
        <v>1.5418412260836247</v>
      </c>
      <c r="F34" s="14">
        <f>'Modellene og beregninger'!AC84</f>
        <v>1.9502347928692283</v>
      </c>
      <c r="G34" s="15">
        <f>'Modellene og beregninger'!AD84</f>
        <v>1.3601223752516658</v>
      </c>
      <c r="K34" s="3" t="s">
        <v>33</v>
      </c>
      <c r="L34" s="9">
        <v>50</v>
      </c>
      <c r="M34" s="8">
        <f>IF(B$9=L34,LN(B$17+1),0)</f>
        <v>0</v>
      </c>
    </row>
    <row r="35" spans="1:13" x14ac:dyDescent="0.25">
      <c r="B35" s="13" t="s">
        <v>110</v>
      </c>
      <c r="C35" s="14">
        <f>'Modellene og beregninger'!Z85</f>
        <v>6.0009782510198555E-2</v>
      </c>
      <c r="D35" s="14">
        <f>'Modellene og beregninger'!AA85</f>
        <v>0.14293769588117686</v>
      </c>
      <c r="E35" s="14">
        <f>'Modellene og beregninger'!AB85</f>
        <v>0.75964748449411312</v>
      </c>
      <c r="F35" s="14">
        <f>'Modellene og beregninger'!AC85</f>
        <v>0.88968442580754092</v>
      </c>
      <c r="G35" s="15">
        <f>'Modellene og beregninger'!AD85</f>
        <v>0.6593180210904015</v>
      </c>
      <c r="K35" s="3" t="s">
        <v>34</v>
      </c>
      <c r="L35" s="9">
        <v>60</v>
      </c>
      <c r="M35" s="8">
        <f>IF(B$9=L35,LN(B$17+1),0)</f>
        <v>0</v>
      </c>
    </row>
    <row r="36" spans="1:13" x14ac:dyDescent="0.25">
      <c r="B36" s="19" t="s">
        <v>122</v>
      </c>
      <c r="C36" s="66">
        <v>5</v>
      </c>
      <c r="D36" s="66">
        <v>1</v>
      </c>
      <c r="E36" s="66">
        <v>1</v>
      </c>
      <c r="F36" s="66">
        <v>2</v>
      </c>
      <c r="G36" s="67">
        <v>3</v>
      </c>
      <c r="K36" s="3" t="s">
        <v>35</v>
      </c>
      <c r="L36" s="9">
        <v>70</v>
      </c>
      <c r="M36" s="8">
        <f>IF(B$9=L36,LN(B$17+1),0)</f>
        <v>0</v>
      </c>
    </row>
    <row r="37" spans="1:13" ht="15.75" thickBot="1" x14ac:dyDescent="0.3">
      <c r="B37" s="20" t="s">
        <v>123</v>
      </c>
      <c r="C37" s="16">
        <f>IF(COUNTA(C36)=1,C33*C35+C36*(1-C35),"")</f>
        <v>4.8681583539768889</v>
      </c>
      <c r="D37" s="16">
        <f>IF(COUNTA(D36)=1,D33*D35+D36*(1-D35),"")</f>
        <v>1.3817363259524091</v>
      </c>
      <c r="E37" s="16">
        <f>IF(COUNTA(E36)=1,E33*E35+E36*(1-E35),"")</f>
        <v>0.61093793270576691</v>
      </c>
      <c r="F37" s="16">
        <f>IF(COUNTA(F36)=1,F33*F35+F36*(1-F35),"")</f>
        <v>0.43577241937039835</v>
      </c>
      <c r="G37" s="52">
        <f>IF(COUNTA(G36)=1,G33*G35+G36*(1-G35),"")</f>
        <v>1.4854151190887568</v>
      </c>
      <c r="K37" s="3" t="s">
        <v>36</v>
      </c>
      <c r="L37" s="9">
        <v>80</v>
      </c>
      <c r="M37" s="8">
        <f>IF(B$9=L37,LN(B$17+1),0)</f>
        <v>0.69314718055994529</v>
      </c>
    </row>
    <row r="38" spans="1:13" ht="6" customHeight="1" thickBot="1" x14ac:dyDescent="0.3">
      <c r="K38" s="3" t="s">
        <v>37</v>
      </c>
      <c r="M38" s="8">
        <f>IF(SUM(M16:M17)=1,LN(B$17+1),0)</f>
        <v>0</v>
      </c>
    </row>
    <row r="39" spans="1:13" x14ac:dyDescent="0.25">
      <c r="A39" s="50" t="s">
        <v>186</v>
      </c>
      <c r="B39" s="51" t="str">
        <f>CONCATENATE("År: ",B24)</f>
        <v>År: 2010</v>
      </c>
      <c r="C39" s="12" t="s">
        <v>0</v>
      </c>
      <c r="D39" s="12" t="s">
        <v>1</v>
      </c>
      <c r="E39" s="12" t="s">
        <v>2</v>
      </c>
      <c r="F39" s="12" t="s">
        <v>108</v>
      </c>
      <c r="G39" s="17" t="s">
        <v>147</v>
      </c>
      <c r="K39" s="3" t="s">
        <v>38</v>
      </c>
      <c r="M39" s="8">
        <f>IF(SUM(M10:M11)=1,LN(B$18+1),0)</f>
        <v>0</v>
      </c>
    </row>
    <row r="40" spans="1:13" x14ac:dyDescent="0.25">
      <c r="B40" s="13" t="s">
        <v>124</v>
      </c>
      <c r="C40" s="14">
        <f>IF(COUNT($B$24)=1,'Modellene og beregninger'!Z116,"")</f>
        <v>2.4637076121781081</v>
      </c>
      <c r="D40" s="14">
        <f>IF(COUNT($B$24)=1,'Modellene og beregninger'!AA116,"")</f>
        <v>3.2206547273441273</v>
      </c>
      <c r="E40" s="14">
        <f>IF(COUNT($B$24)=1,'Modellene og beregninger'!AB116,"")</f>
        <v>0.41998810528593028</v>
      </c>
      <c r="F40" s="14">
        <f>IF(COUNT($B$24)=1,'Modellene og beregninger'!AC116,"")</f>
        <v>0.20906191793935078</v>
      </c>
      <c r="G40" s="15">
        <f>IF(COUNT($B$24)=1,'Modellene og beregninger'!AD116,"")</f>
        <v>0.6055821084747387</v>
      </c>
      <c r="K40" s="3" t="s">
        <v>39</v>
      </c>
      <c r="L40" s="9">
        <v>50</v>
      </c>
      <c r="M40" s="8">
        <f>IF(B$9=L40,LN(B$18+1),0)</f>
        <v>0</v>
      </c>
    </row>
    <row r="41" spans="1:13" x14ac:dyDescent="0.25">
      <c r="B41" s="13" t="s">
        <v>111</v>
      </c>
      <c r="C41" s="14">
        <f>IF(COUNT($B$24)=1,'Modellene og beregninger'!Z117,"")</f>
        <v>0.19198163946044927</v>
      </c>
      <c r="D41" s="14">
        <f>IF(COUNT($B$24)=1,'Modellene og beregninger'!AA117,"")</f>
        <v>0.67235985533391651</v>
      </c>
      <c r="E41" s="14">
        <f>IF(COUNT($B$24)=1,'Modellene og beregninger'!AB117,"")</f>
        <v>1.7091754437031708</v>
      </c>
      <c r="F41" s="14">
        <f>IF(COUNT($B$24)=1,'Modellene og beregninger'!AC117,"")</f>
        <v>2.2106150928755626</v>
      </c>
      <c r="G41" s="15">
        <f>IF(COUNT($B$24)=1,'Modellene og beregninger'!AD117,"")</f>
        <v>1.5205744865534305</v>
      </c>
      <c r="K41" s="3" t="s">
        <v>40</v>
      </c>
      <c r="L41" s="9">
        <v>60</v>
      </c>
      <c r="M41" s="8">
        <f>IF(B$9=L41,LN(B$18+1),0)</f>
        <v>0</v>
      </c>
    </row>
    <row r="42" spans="1:13" x14ac:dyDescent="0.25">
      <c r="B42" s="13" t="s">
        <v>110</v>
      </c>
      <c r="C42" s="14">
        <f>IF(COUNT($B$24)=1,'Modellene og beregninger'!Z118,"")</f>
        <v>7.2290701685822925E-2</v>
      </c>
      <c r="D42" s="14">
        <f>IF(COUNT($B$24)=1,'Modellene og beregninger'!AA118,"")</f>
        <v>0.1727093081864064</v>
      </c>
      <c r="E42" s="14">
        <f>IF(COUNT($B$24)=1,'Modellene og beregninger'!AB118,"")</f>
        <v>0.80274502375107104</v>
      </c>
      <c r="F42" s="14">
        <f>IF(COUNT($B$24)=1,'Modellene og beregninger'!AC118,"")</f>
        <v>0.91359924609568388</v>
      </c>
      <c r="G42" s="15">
        <f>IF(COUNT($B$24)=1,'Modellene og beregninger'!AD118,"")</f>
        <v>0.71517520868837248</v>
      </c>
      <c r="K42" s="3" t="s">
        <v>41</v>
      </c>
      <c r="L42" s="9">
        <v>70</v>
      </c>
      <c r="M42" s="8">
        <f>IF(B$9=L42,LN(B$18+1),0)</f>
        <v>0</v>
      </c>
    </row>
    <row r="43" spans="1:13" x14ac:dyDescent="0.25">
      <c r="B43" s="19" t="s">
        <v>122</v>
      </c>
      <c r="C43" s="66">
        <v>10</v>
      </c>
      <c r="D43" s="66">
        <v>1</v>
      </c>
      <c r="E43" s="66">
        <v>1</v>
      </c>
      <c r="F43" s="66">
        <v>2</v>
      </c>
      <c r="G43" s="67">
        <v>3</v>
      </c>
      <c r="K43" s="3" t="s">
        <v>42</v>
      </c>
      <c r="L43" s="9">
        <v>80</v>
      </c>
      <c r="M43" s="8">
        <f>IF(B$9=L43,LN(B$18+1),0)</f>
        <v>0</v>
      </c>
    </row>
    <row r="44" spans="1:13" ht="15.75" thickBot="1" x14ac:dyDescent="0.3">
      <c r="B44" s="20" t="s">
        <v>123</v>
      </c>
      <c r="C44" s="16">
        <f>IF(AND(COUNTA(C43)=1,COUNTA($B$24)=1),C40*C42+C43*(1-C42),"")</f>
        <v>9.4551961351748286</v>
      </c>
      <c r="D44" s="16">
        <f t="shared" ref="D44:G44" si="3">IF(AND(COUNTA(D43)=1,COUNTA($B$24)=1),D40*D42+D43*(1-D42),"")</f>
        <v>1.383527741680477</v>
      </c>
      <c r="E44" s="16">
        <f t="shared" si="3"/>
        <v>0.53439833780185042</v>
      </c>
      <c r="F44" s="16">
        <f t="shared" si="3"/>
        <v>0.36380031842534083</v>
      </c>
      <c r="G44" s="52">
        <f t="shared" si="3"/>
        <v>1.2875716847412484</v>
      </c>
      <c r="K44" s="3" t="s">
        <v>43</v>
      </c>
      <c r="M44" s="8">
        <f>IF(SUM(M16:M17)=1,LN(B$18+1),0)</f>
        <v>0</v>
      </c>
    </row>
    <row r="45" spans="1:13" ht="4.5" customHeight="1" x14ac:dyDescent="0.25">
      <c r="K45" s="3" t="s">
        <v>44</v>
      </c>
      <c r="M45" s="8">
        <f>LN(B18+1)</f>
        <v>0</v>
      </c>
    </row>
    <row r="46" spans="1:13" x14ac:dyDescent="0.25">
      <c r="K46" s="3" t="s">
        <v>45</v>
      </c>
      <c r="L46" t="s">
        <v>93</v>
      </c>
      <c r="M46" s="8">
        <f>IF(B$19=L46,1,0)</f>
        <v>0</v>
      </c>
    </row>
    <row r="47" spans="1:13" x14ac:dyDescent="0.25">
      <c r="K47" s="3" t="s">
        <v>46</v>
      </c>
      <c r="L47" t="s">
        <v>94</v>
      </c>
      <c r="M47" s="8">
        <f>IF(B$19=L47,1,0)</f>
        <v>0</v>
      </c>
    </row>
    <row r="48" spans="1:13" x14ac:dyDescent="0.25">
      <c r="K48" s="3" t="s">
        <v>47</v>
      </c>
      <c r="L48" t="s">
        <v>96</v>
      </c>
      <c r="M48" s="8">
        <f>IF(B$19=L48,1,0)</f>
        <v>0</v>
      </c>
    </row>
    <row r="49" spans="9:15" x14ac:dyDescent="0.25">
      <c r="K49" s="3" t="s">
        <v>48</v>
      </c>
      <c r="L49" t="s">
        <v>97</v>
      </c>
      <c r="M49" s="8">
        <f>IF(B$19=L49,1,0)</f>
        <v>1</v>
      </c>
    </row>
    <row r="50" spans="9:15" x14ac:dyDescent="0.25">
      <c r="K50" s="3" t="s">
        <v>49</v>
      </c>
      <c r="L50" t="s">
        <v>95</v>
      </c>
      <c r="M50" s="8">
        <f>IF(B$19=L50,1,0)</f>
        <v>0</v>
      </c>
    </row>
    <row r="51" spans="9:15" x14ac:dyDescent="0.25">
      <c r="K51" s="3" t="s">
        <v>50</v>
      </c>
      <c r="L51" t="s">
        <v>100</v>
      </c>
      <c r="M51" s="8">
        <f>IF(SUM(L$53:L$54)=2,1,0)</f>
        <v>0</v>
      </c>
    </row>
    <row r="52" spans="9:15" x14ac:dyDescent="0.25">
      <c r="K52" s="3" t="s">
        <v>51</v>
      </c>
      <c r="L52" t="s">
        <v>101</v>
      </c>
      <c r="M52" s="8">
        <f>IF(AND(L$53=1,L$54=0),1,0)</f>
        <v>1</v>
      </c>
    </row>
    <row r="53" spans="9:15" x14ac:dyDescent="0.25">
      <c r="K53" s="3" t="s">
        <v>52</v>
      </c>
      <c r="L53">
        <f>IF(B20="Ja",1,0)</f>
        <v>1</v>
      </c>
      <c r="M53" s="8">
        <f>IF(AND(L$53=0,L$54=1),1,0)</f>
        <v>0</v>
      </c>
    </row>
    <row r="54" spans="9:15" x14ac:dyDescent="0.25">
      <c r="K54" s="3" t="s">
        <v>53</v>
      </c>
      <c r="L54">
        <f>IF(B21="Ja",1,0)</f>
        <v>0</v>
      </c>
      <c r="M54" s="8">
        <f>IF(SUM(L$53:L$54)=0,1,0)</f>
        <v>0</v>
      </c>
    </row>
    <row r="55" spans="9:15" x14ac:dyDescent="0.25">
      <c r="K55" s="3" t="s">
        <v>54</v>
      </c>
      <c r="M55" s="8">
        <f>IF(B$22=N58,1,0)</f>
        <v>0</v>
      </c>
    </row>
    <row r="56" spans="9:15" x14ac:dyDescent="0.25">
      <c r="K56" s="3" t="s">
        <v>55</v>
      </c>
      <c r="M56" s="8">
        <f>IF(B$22=N59,1,0)</f>
        <v>0</v>
      </c>
    </row>
    <row r="57" spans="9:15" x14ac:dyDescent="0.25">
      <c r="I57" t="s">
        <v>127</v>
      </c>
      <c r="K57" s="3" t="s">
        <v>56</v>
      </c>
      <c r="L57" t="s">
        <v>127</v>
      </c>
      <c r="M57" s="8">
        <f t="shared" ref="M57:M75" si="4">IF(B$23=L57,1,0)</f>
        <v>0</v>
      </c>
    </row>
    <row r="58" spans="9:15" x14ac:dyDescent="0.25">
      <c r="I58" t="s">
        <v>128</v>
      </c>
      <c r="K58" s="3" t="s">
        <v>57</v>
      </c>
      <c r="L58" t="s">
        <v>128</v>
      </c>
      <c r="M58" s="8">
        <f t="shared" si="4"/>
        <v>0</v>
      </c>
      <c r="N58" t="s">
        <v>103</v>
      </c>
      <c r="O58" s="9">
        <f>IF(B$22=N58,1,0)</f>
        <v>0</v>
      </c>
    </row>
    <row r="59" spans="9:15" x14ac:dyDescent="0.25">
      <c r="I59" t="s">
        <v>129</v>
      </c>
      <c r="K59" s="3" t="s">
        <v>58</v>
      </c>
      <c r="L59" t="s">
        <v>129</v>
      </c>
      <c r="M59" s="8">
        <f t="shared" si="4"/>
        <v>0</v>
      </c>
      <c r="N59" t="s">
        <v>104</v>
      </c>
      <c r="O59" s="9">
        <f>IF(B$22=N59,1,0)</f>
        <v>0</v>
      </c>
    </row>
    <row r="60" spans="9:15" x14ac:dyDescent="0.25">
      <c r="I60" t="s">
        <v>130</v>
      </c>
      <c r="K60" s="3" t="s">
        <v>59</v>
      </c>
      <c r="L60" t="s">
        <v>130</v>
      </c>
      <c r="M60" s="8">
        <f t="shared" si="4"/>
        <v>0</v>
      </c>
      <c r="N60" t="s">
        <v>101</v>
      </c>
      <c r="O60" s="9">
        <f>IF(B$22=N60,1,0)</f>
        <v>1</v>
      </c>
    </row>
    <row r="61" spans="9:15" x14ac:dyDescent="0.25">
      <c r="I61" t="s">
        <v>131</v>
      </c>
      <c r="K61" s="3" t="s">
        <v>60</v>
      </c>
      <c r="L61" t="s">
        <v>131</v>
      </c>
      <c r="M61" s="8">
        <f t="shared" si="4"/>
        <v>0</v>
      </c>
    </row>
    <row r="62" spans="9:15" x14ac:dyDescent="0.25">
      <c r="I62" t="s">
        <v>132</v>
      </c>
      <c r="K62" s="3" t="s">
        <v>61</v>
      </c>
      <c r="L62" t="s">
        <v>132</v>
      </c>
      <c r="M62" s="8">
        <f t="shared" si="4"/>
        <v>0</v>
      </c>
    </row>
    <row r="63" spans="9:15" x14ac:dyDescent="0.25">
      <c r="I63" t="s">
        <v>133</v>
      </c>
      <c r="K63" s="3" t="s">
        <v>62</v>
      </c>
      <c r="L63" t="s">
        <v>133</v>
      </c>
      <c r="M63" s="8">
        <f t="shared" si="4"/>
        <v>0</v>
      </c>
    </row>
    <row r="64" spans="9:15" x14ac:dyDescent="0.25">
      <c r="I64" t="s">
        <v>134</v>
      </c>
      <c r="K64" s="3" t="s">
        <v>63</v>
      </c>
      <c r="L64" t="s">
        <v>134</v>
      </c>
      <c r="M64" s="8">
        <f t="shared" si="4"/>
        <v>0</v>
      </c>
    </row>
    <row r="65" spans="9:13" x14ac:dyDescent="0.25">
      <c r="I65" t="s">
        <v>135</v>
      </c>
      <c r="K65" s="3" t="s">
        <v>64</v>
      </c>
      <c r="L65" t="s">
        <v>135</v>
      </c>
      <c r="M65" s="8">
        <f t="shared" si="4"/>
        <v>0</v>
      </c>
    </row>
    <row r="66" spans="9:13" x14ac:dyDescent="0.25">
      <c r="I66" t="s">
        <v>136</v>
      </c>
      <c r="K66" s="3" t="s">
        <v>65</v>
      </c>
      <c r="L66" t="s">
        <v>136</v>
      </c>
      <c r="M66" s="8">
        <f t="shared" si="4"/>
        <v>0</v>
      </c>
    </row>
    <row r="67" spans="9:13" x14ac:dyDescent="0.25">
      <c r="I67" t="s">
        <v>137</v>
      </c>
      <c r="K67" s="3" t="s">
        <v>66</v>
      </c>
      <c r="L67" t="s">
        <v>137</v>
      </c>
      <c r="M67" s="8">
        <f t="shared" si="4"/>
        <v>0</v>
      </c>
    </row>
    <row r="68" spans="9:13" x14ac:dyDescent="0.25">
      <c r="I68" t="s">
        <v>138</v>
      </c>
      <c r="K68" s="3" t="s">
        <v>67</v>
      </c>
      <c r="L68" t="s">
        <v>138</v>
      </c>
      <c r="M68" s="8">
        <f t="shared" si="4"/>
        <v>1</v>
      </c>
    </row>
    <row r="69" spans="9:13" x14ac:dyDescent="0.25">
      <c r="I69" t="s">
        <v>139</v>
      </c>
      <c r="K69" s="3" t="s">
        <v>68</v>
      </c>
      <c r="L69" t="s">
        <v>139</v>
      </c>
      <c r="M69" s="8">
        <f t="shared" si="4"/>
        <v>0</v>
      </c>
    </row>
    <row r="70" spans="9:13" x14ac:dyDescent="0.25">
      <c r="I70" t="s">
        <v>140</v>
      </c>
      <c r="K70" s="3" t="s">
        <v>69</v>
      </c>
      <c r="L70" t="s">
        <v>140</v>
      </c>
      <c r="M70" s="8">
        <f t="shared" si="4"/>
        <v>0</v>
      </c>
    </row>
    <row r="71" spans="9:13" x14ac:dyDescent="0.25">
      <c r="I71" t="s">
        <v>141</v>
      </c>
      <c r="K71" s="3" t="s">
        <v>70</v>
      </c>
      <c r="L71" t="s">
        <v>141</v>
      </c>
      <c r="M71" s="8">
        <f t="shared" si="4"/>
        <v>0</v>
      </c>
    </row>
    <row r="72" spans="9:13" x14ac:dyDescent="0.25">
      <c r="I72" t="s">
        <v>142</v>
      </c>
      <c r="K72" s="3" t="s">
        <v>71</v>
      </c>
      <c r="L72" t="s">
        <v>142</v>
      </c>
      <c r="M72" s="8">
        <f t="shared" si="4"/>
        <v>0</v>
      </c>
    </row>
    <row r="73" spans="9:13" x14ac:dyDescent="0.25">
      <c r="I73" t="s">
        <v>143</v>
      </c>
      <c r="K73" s="3" t="s">
        <v>72</v>
      </c>
      <c r="L73" t="s">
        <v>143</v>
      </c>
      <c r="M73" s="8">
        <f t="shared" si="4"/>
        <v>0</v>
      </c>
    </row>
    <row r="74" spans="9:13" x14ac:dyDescent="0.25">
      <c r="I74" t="s">
        <v>144</v>
      </c>
      <c r="K74" s="3" t="s">
        <v>73</v>
      </c>
      <c r="L74" t="s">
        <v>144</v>
      </c>
      <c r="M74" s="8">
        <f t="shared" si="4"/>
        <v>0</v>
      </c>
    </row>
    <row r="75" spans="9:13" x14ac:dyDescent="0.25">
      <c r="I75" t="s">
        <v>145</v>
      </c>
      <c r="K75" s="3" t="s">
        <v>74</v>
      </c>
      <c r="L75" t="s">
        <v>145</v>
      </c>
      <c r="M75" s="8">
        <f t="shared" si="4"/>
        <v>0</v>
      </c>
    </row>
    <row r="76" spans="9:13" x14ac:dyDescent="0.25">
      <c r="K76" s="3" t="s">
        <v>75</v>
      </c>
      <c r="M76" s="8">
        <v>1</v>
      </c>
    </row>
    <row r="78" spans="9:13" x14ac:dyDescent="0.25">
      <c r="K78" s="3" t="s">
        <v>76</v>
      </c>
      <c r="M78" s="8">
        <f>LN(B6*B7)</f>
        <v>9.1049798563183568</v>
      </c>
    </row>
    <row r="80" spans="9:13" x14ac:dyDescent="0.25">
      <c r="K80" s="3" t="s">
        <v>78</v>
      </c>
    </row>
    <row r="81" spans="11:13" x14ac:dyDescent="0.25">
      <c r="K81" s="3" t="s">
        <v>75</v>
      </c>
      <c r="M81" s="8">
        <v>1</v>
      </c>
    </row>
    <row r="83" spans="11:13" x14ac:dyDescent="0.25">
      <c r="K83" s="3"/>
    </row>
  </sheetData>
  <mergeCells count="3">
    <mergeCell ref="A2:I2"/>
    <mergeCell ref="B30:G30"/>
    <mergeCell ref="B29:G29"/>
  </mergeCells>
  <dataValidations count="7">
    <dataValidation type="list" allowBlank="1" showInputMessage="1" showErrorMessage="1" errorTitle="Velg fra rullegardinmeny" error="Velg fylke fra rullegardinmeny" prompt="Velg fra rullegardin-_x000a_meny" sqref="B23">
      <formula1>$L$57:$L$75</formula1>
    </dataValidation>
    <dataValidation type="list" allowBlank="1" showInputMessage="1" showErrorMessage="1" errorTitle="Velg fra rullegardinmeny" error="Ja (&gt; 1m), Ja (&lt; 1m) eller Nei" prompt="Velg fra rullegardin-meny" sqref="B22">
      <formula1>$N$58:$N$60</formula1>
    </dataValidation>
    <dataValidation type="list" allowBlank="1" showInputMessage="1" showErrorMessage="1" errorTitle="Velg fra rullegardinmeny" error="Ja eller Nei?" prompt="Velg fra rullegardin-meny" sqref="B20:B21">
      <formula1>$L$51:$L$52</formula1>
    </dataValidation>
    <dataValidation type="list" allowBlank="1" showInputMessage="1" showErrorMessage="1" prompt="Velg fra rullegardin-meny" sqref="B19">
      <formula1>$L$46:$L$50</formula1>
    </dataValidation>
    <dataValidation type="list" showDropDown="1" showInputMessage="1" showErrorMessage="1" errorTitle="Ugyldig antall" error="Antall kjørefelt må være et helt tall mellom 2 og 10" promptTitle="Antall kørefelt" prompt="Antall kjørefelt kan være mellom 2 og 10" sqref="B10">
      <formula1>$N$19:$N$27</formula1>
    </dataValidation>
    <dataValidation type="list" showDropDown="1" showInputMessage="1" showErrorMessage="1" errorTitle="Ugyldig fartsgrense" error="Fartsgrensen må være 30, 40, 50, 60, 70, 80, 90 eller 100 km/t" promptTitle="Fartsgrense" prompt="Fartsgrensen kan være 30, 40, 50, 60, 70, 80, 90 eller 100 km/t" sqref="B9">
      <formula1>$L$10:$L$17</formula1>
    </dataValidation>
    <dataValidation type="list" showDropDown="1" showInputMessage="1" showErrorMessage="1" errorTitle="Ugyldig år" error="Året må være fra 1997 til 2020 (kan være uoppgitt)" promptTitle="År det skal trendjusteres til" prompt="Året kan være fra 1997 til 2020 (uten trendjustering beregnes kun resultater for 2008)" sqref="B24">
      <formula1>$O$8:$O$32</formula1>
    </dataValidation>
  </dataValidations>
  <pageMargins left="0.70866141732283472" right="0.70866141732283472" top="0.78740157480314965" bottom="0.78740157480314965" header="0.31496062992125984" footer="0.31496062992125984"/>
  <pageSetup paperSize="9" scale="72" orientation="landscape" r:id="rId1"/>
  <headerFooter>
    <oddFooter>&amp;LUlykkesmodeller.xlsx (11. April 2014)
Vedlegg til TØI-Rapport XXXX/2014&amp;RCopyright © Transportøkonomisk institutt, 2014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'Modellene og beregninger'!$W$116:$W$117</xm:f>
          </x14:formula1>
          <xm:sqref>B25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Modellene og beregninger</vt:lpstr>
      <vt:lpstr>Resultater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alh</dc:creator>
  <cp:lastModifiedBy>alh </cp:lastModifiedBy>
  <cp:lastPrinted>2014-04-24T13:53:18Z</cp:lastPrinted>
  <dcterms:created xsi:type="dcterms:W3CDTF">2013-09-18T08:14:04Z</dcterms:created>
  <dcterms:modified xsi:type="dcterms:W3CDTF">2014-05-21T09:42:57Z</dcterms:modified>
</cp:coreProperties>
</file>